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ctrProps/ctrProp1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130" codeName="{AE6600E7-7A62-396C-DE95-9942FA9DD81E}"/>
  <workbookPr codeName="ThisWorkbook"/>
  <mc:AlternateContent xmlns:mc="http://schemas.openxmlformats.org/markup-compatibility/2006">
    <mc:Choice Requires="x15">
      <x15ac:absPath xmlns:x15ac="http://schemas.microsoft.com/office/spreadsheetml/2010/11/ac" url="R:\88.30 Subsidios\Registro de Normalizacion de Tasa subsidiada\"/>
    </mc:Choice>
  </mc:AlternateContent>
  <bookViews>
    <workbookView xWindow="-120" yWindow="-120" windowWidth="29040" windowHeight="15840" activeTab="0"/>
  </bookViews>
  <sheets>
    <sheet name="SIMULADOR" sheetId="1" r:id="rId3"/>
    <sheet name="Hoja2" sheetId="4" state="veryHidden" r:id="rId4"/>
  </sheets>
  <externalReferences>
    <externalReference r:id="rId6"/>
  </externalReferences>
  <definedNames>
    <definedName name="_2008">Hoja2!$B$2:$B$14</definedName>
    <definedName name="_2009">Hoja2!$B$15:$B$17</definedName>
    <definedName name="_2010">Hoja2!$B$18:$B$23</definedName>
    <definedName name="_2012">Hoja2!$B$24:$B$25</definedName>
    <definedName name="_2013">Hoja2!$B$26:$B$27</definedName>
    <definedName name="_2014">Hoja2!$B$28:$B$29</definedName>
    <definedName name="_2015">Hoja2!$B$30:$B$33</definedName>
    <definedName name="_2016">Hoja2!$B$34:$B$50</definedName>
    <definedName name="_2017">Hoja2!$B$51:$B$95</definedName>
    <definedName name="_2018">Hoja2!$B$96:$B$131</definedName>
    <definedName name="_2019">Hoja2!$B$132:$B$209</definedName>
    <definedName name="_2020">Hoja2!$B$210:$B$336</definedName>
    <definedName name="_2021">Hoja2!$B$337:$B$387</definedName>
    <definedName name="_2022">Hoja2!$B$388:$B$413</definedName>
    <definedName name="_xlnm._FilterDatabase" localSheetId="1" hidden="1">Hoja2!$A$1:$G$413</definedName>
    <definedName name="_xlnm.Print_Area" localSheetId="0">SIMULADOR!$A$2:$I$34</definedName>
    <definedName name="Balance">SIMULADOR!#REF!</definedName>
    <definedName name="Balance2">SIMULADOR!#REF!</definedName>
    <definedName name="Capital">SIMULADOR!#REF!</definedName>
    <definedName name="Capital2">SIMULADOR!#REF!</definedName>
    <definedName name="Datos">SIMULADOR!$A$25:$A$201</definedName>
    <definedName name="Extra_Pagos">SIMULADOR!#REF!</definedName>
    <definedName name="Fecha_Inicio">SIMULADOR!$G$13</definedName>
    <definedName name="Fecha_Nueva">SIMULADOR!#REF!</definedName>
    <definedName name="Fecha_Nueva2">SIMULADOR!#REF!</definedName>
    <definedName name="Fecha_Pago">SIMULADOR!#REF!</definedName>
    <definedName name="Int">SIMULADOR!#REF!</definedName>
    <definedName name="Interest_Rate">'[1]Tabla de amortización'!$D$7</definedName>
    <definedName name="Last_Row">IF(Values_Entered,Header_Row+Number_of_Payments,Header_Row)</definedName>
    <definedName name="Loan_Amount">'[1]Tabla de amortización'!$D$6</definedName>
    <definedName name="Loan_Start">'[1]Tabla de amortización'!$D$10</definedName>
    <definedName name="Loan_Years">'[1]Tabla de amortización'!$D$8</definedName>
    <definedName name="No_Años">SIMULADOR!#REF!</definedName>
    <definedName name="No_Años2">SIMULADOR!$G$12</definedName>
    <definedName name="No_Pagos">SIMULADOR!$A$25:$A$201</definedName>
    <definedName name="No_Pagos2">SIMULADOR!#REF!</definedName>
    <definedName name="No_Pagos3">SIMULADOR!$E$25:$E$201</definedName>
    <definedName name="Nueva_Gracia">SIMULADOR!#REF!</definedName>
    <definedName name="Number_of_Payments">MATCH(0.01,End_Bal,-1)+1</definedName>
    <definedName name="Ot_Pago">SIMULADOR!$O$25:$O$201</definedName>
    <definedName name="Pago_Program">SIMULADOR!#REF!</definedName>
    <definedName name="Pagos">SIMULADOR!#REF!</definedName>
    <definedName name="Pagos_Anuales">SIMULADOR!#REF!</definedName>
    <definedName name="Pagos_Anuales2">SIMULADOR!#REF!</definedName>
    <definedName name="Pagos_Año">SIMULADOR!#REF!</definedName>
    <definedName name="Pagos_Extra">SIMULADOR!#REF!</definedName>
    <definedName name="Pagos2">SIMULADOR!#REF!</definedName>
    <definedName name="Periodo_Gracia">SIMULADOR!#REF!</definedName>
    <definedName name="Periodo_Gracia2">SIMULADOR!#REF!</definedName>
    <definedName name="Saldo_fin">SIMULADOR!#REF!</definedName>
    <definedName name="solver_adj" localSheetId="0" hidden="1">SIMULADOR!#REF!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SIMULADOR!#REF!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SIMULADOR!#REF!</definedName>
    <definedName name="solver_pre" localSheetId="0" hidden="1">0.000001</definedName>
    <definedName name="solver_rel1" localSheetId="0" hidden="1">2</definedName>
    <definedName name="solver_rhs1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  <definedName name="Sub_Fin_Antes">SIMULADOR!#REF!</definedName>
    <definedName name="Sub_IF">SIMULADOR!#REF!</definedName>
    <definedName name="Sub_IF_Antes">SIMULADOR!#REF!</definedName>
    <definedName name="Sub_IF_Irregular">SIMULADOR!#REF!</definedName>
    <definedName name="Subsidio_Finagro">SIMULADOR!#REF!</definedName>
    <definedName name="Subsidio_IF">SIMULADOR!#REF!</definedName>
    <definedName name="T_Interes">SIMULADOR!#REF!</definedName>
    <definedName name="_xlnm.Print_Titles" localSheetId="0">SIMULADOR!$2:$23</definedName>
    <definedName name="Total_Intereses">SIMULADOR!#REF!</definedName>
    <definedName name="Total_Pagos">SIMULADOR!#REF!</definedName>
    <definedName name="Values_Entered">IF(Loan_Amount*Interest_Rate*Loan_Years*Loan_Start&gt;0,1,0)</definedName>
    <definedName name="Vr_Prestamo">SIMULADOR!#REF!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<sst xmlns="http://schemas.openxmlformats.org/spreadsheetml/2006/main" count="1085" uniqueCount="471">
  <si>
    <t>NORMALIZACION PROPUESTA</t>
  </si>
  <si>
    <t>Pago Nº</t>
  </si>
  <si>
    <t>F. Pagos</t>
  </si>
  <si>
    <t>Flujos Capital</t>
  </si>
  <si>
    <t>Saldo final</t>
  </si>
  <si>
    <t>Vr Subsidio IF</t>
  </si>
  <si>
    <t>DISPONIBILIDAD</t>
  </si>
  <si>
    <t>REESTRUCTURACION</t>
  </si>
  <si>
    <t>AIS 2008 PEQUEÑO PRODUCTOR</t>
  </si>
  <si>
    <t>AIS 2008 MEDIANO PRODUCTOR</t>
  </si>
  <si>
    <t>AIS 2008 PEQUEÑO PRODUCTOR_Agropecuaria</t>
  </si>
  <si>
    <t>AIS 2008 MEDIANO PRODUCTOR_Agropecuaria</t>
  </si>
  <si>
    <t>AIS 2009 PEQUEÑO PRODUCTOR</t>
  </si>
  <si>
    <t>AIS 2009 MEDIANO PRODUCTOR</t>
  </si>
  <si>
    <t>AIS 2010 PEQUEÑO PRODUCTOR</t>
  </si>
  <si>
    <t>AIS 2010 MEDIANO PRODUCTOR</t>
  </si>
  <si>
    <t>AIS 2012 PEQUEÑO PRODUCTOR</t>
  </si>
  <si>
    <t>AIS 2012 MEDIANO PRODUCTOR</t>
  </si>
  <si>
    <t>AIS 2013 PEQUEÑO PRODUCTOR</t>
  </si>
  <si>
    <t>AIS 2013 MEDIANO PRODUCTOR</t>
  </si>
  <si>
    <t>AIS 2014 PEQUEÑO PRODUCTOR</t>
  </si>
  <si>
    <t>AIS 2014 MEDIANO PRODUCTOR</t>
  </si>
  <si>
    <t>AIS 2015 PEQUEÑO PRODUCTOR</t>
  </si>
  <si>
    <t>AIS 2015 MEDIANO PRODUCTOR</t>
  </si>
  <si>
    <t>OLA INV 2010-2011 PEQUEÑO PRODUCTOR</t>
  </si>
  <si>
    <t>OLA INV 2010-2011 MEDIANO PRODUCTOR</t>
  </si>
  <si>
    <t>EXPORT 2008 PEQUEÑO PRODUCTOR</t>
  </si>
  <si>
    <t>EXPORT 2008 MEDIANO PRODUCTOR</t>
  </si>
  <si>
    <t>EXPORT 2008 PEQUEÑO PRODUCTOR_Agropecuaria</t>
  </si>
  <si>
    <t>EXPORT 2008 MEDIANO PRODUCTOR_Agropecuaria</t>
  </si>
  <si>
    <t>UARIV 2015</t>
  </si>
  <si>
    <t>UARIV 2015_II</t>
  </si>
  <si>
    <t>UARIV 2016</t>
  </si>
  <si>
    <t>TASA NOMINAL</t>
  </si>
  <si>
    <t>UARIV 2017</t>
  </si>
  <si>
    <t>UARIV 2018</t>
  </si>
  <si>
    <t>NUEVA TASA BENEF</t>
  </si>
  <si>
    <t>Tasa Int Inicial</t>
  </si>
  <si>
    <t>IBR</t>
  </si>
  <si>
    <t>PLAZO</t>
  </si>
  <si>
    <t>DTF</t>
  </si>
  <si>
    <t>TIPO DE TASA</t>
  </si>
  <si>
    <t>N° AGROS</t>
  </si>
  <si>
    <t>AIS 2008 GRANDE PRODUCTOR</t>
  </si>
  <si>
    <t>AIS 2008 GRANDE PRODUCTOR_Agropecuaria</t>
  </si>
  <si>
    <t>AIS 2010 GRANDE PRODUCTOR</t>
  </si>
  <si>
    <t>OLA INV 2010-2011 GRANDE PRODUCTOR</t>
  </si>
  <si>
    <t>EXPORT 2008 GRANDE PRODUCTOR</t>
  </si>
  <si>
    <t>EXPORT 2008 GRANDE PRODUCTOR_Agropecuaria</t>
  </si>
  <si>
    <t>EXPORT 2008 GRANDE PRODUCTOR_Capitalizable</t>
  </si>
  <si>
    <t>Vr Subsidio Complementario</t>
  </si>
  <si>
    <t>Vlr_Subs_Disponible</t>
  </si>
  <si>
    <t>Vlr_Subs_Complementario Disponible</t>
  </si>
  <si>
    <t>AÑO</t>
  </si>
  <si>
    <t>UARIV 2019</t>
  </si>
  <si>
    <t>AIS 2009 GRANDE PRODUCTOR</t>
  </si>
  <si>
    <t>BENEFICIARIO</t>
  </si>
  <si>
    <t>ID BENEFICIARIO</t>
  </si>
  <si>
    <t>SALDO OPERACIÓN</t>
  </si>
  <si>
    <t>CUOTAS A PROYECTAR</t>
  </si>
  <si>
    <t>FECHA INICIO NORMALIZACION</t>
  </si>
  <si>
    <t>TASA INT. FINANCIERO</t>
  </si>
  <si>
    <t>VALOR SUBS_INT. FINANCIERO</t>
  </si>
  <si>
    <t>VALOR SUBS_COMPLEMENTARIO</t>
  </si>
  <si>
    <t>TOTAL SUBSIDIO</t>
  </si>
  <si>
    <t>LEC CESAR 2019-2021 GENERAL Y/O RETENCION VIENTRES  PEQUEÑO PROD.</t>
  </si>
  <si>
    <t>LEC CESAR 2019-2021 GENERAL Y/O RETENCION VIENTRES  MEDIANO O GRANDE PROD.</t>
  </si>
  <si>
    <t>LEC CESAR 2019-2021 IMPACTO FRONTERA CON VENEZUELA PEQUEÑO PROD.</t>
  </si>
  <si>
    <t>LEC CESAR 2019-2021 IMPACTO FRONTERA CON VENEZUELA MEDIANO O GRANDE PROD.</t>
  </si>
  <si>
    <t>LEC CESAR 2019-2021 A TODA MAQUINA PEQUEÑO PROD.</t>
  </si>
  <si>
    <t>LEC CESAR 2019-2021 A TODA MAQUINA MEDIANO PROD.</t>
  </si>
  <si>
    <t>LEC CESAR 2019-2021 A TODA MAQUINA GRANDE PROD.</t>
  </si>
  <si>
    <t xml:space="preserve">  </t>
  </si>
  <si>
    <t>LEC 2016 COLOMBIA SIEMBRA ESQ ASOC.</t>
  </si>
  <si>
    <t>LEC 2016 COLOMBIA SIEMBRA ESQ DE INTEGR.</t>
  </si>
  <si>
    <t>LEC 2016 COLOMBIA SIEMBRA GRANDE PROD.</t>
  </si>
  <si>
    <t>LEC 2016 COLOMBIA SIEMBRA JOVEN RURAL</t>
  </si>
  <si>
    <t>LEC 2016 COLOMBIA SIEMBRA MEDIANO PROD.</t>
  </si>
  <si>
    <t>LEC 2016 COLOMBIA SIEMBRA PEQUEÑO PROD.</t>
  </si>
  <si>
    <t>LEC 2016 GENERAL ESQ ASOC.</t>
  </si>
  <si>
    <t>LEC 2016 GENERAL ESQ DE INTEGR.</t>
  </si>
  <si>
    <t>LEC 2016 GENERAL JOVEN RURAL</t>
  </si>
  <si>
    <t>LEC 2016 GENERAL MEDIANO PROD.</t>
  </si>
  <si>
    <t>LEC 2016 GENERAL PEQUEÑO PROD.</t>
  </si>
  <si>
    <t>LEC 2016 RENOVACIÓN CAFE POR ZOCA</t>
  </si>
  <si>
    <t>LEC 2016 RENOVACIÓN CAFE POR ZOCA PEQUEÑO PROD.</t>
  </si>
  <si>
    <t>LEC 2016 RETENCION VIENTRES GRANDE PROD.</t>
  </si>
  <si>
    <t>LEC 2016 RETENCION VIENTRES MEDIANO PROD.</t>
  </si>
  <si>
    <t>LEC 2016 RETENCION VIENTRES PEQUEÑO PROD.</t>
  </si>
  <si>
    <t>LEC 2017 A TODA MAQUINA GRANDE PROD.</t>
  </si>
  <si>
    <t>LEC 2017 A TODA MAQUINA MEDIANO PROD.</t>
  </si>
  <si>
    <t>LEC 2017 A TODA MAQUINA PEQUEÑO PROD.</t>
  </si>
  <si>
    <t>LEC 2017 COLOMBIA SIEMBRA  DE 1 A 36 MESES ESQ ASOC.</t>
  </si>
  <si>
    <t>LEC 2017 COLOMBIA SIEMBRA DE 1 A 36 MESES ESQ DE INTEGR.</t>
  </si>
  <si>
    <t>LEC 2017 COLOMBIA SIEMBRA DE 1 A 36 MESES GRANDE PROD.</t>
  </si>
  <si>
    <t>LEC 2017 COLOMBIA SIEMBRA DE 1 A 36 MESES JOVEN RURAL</t>
  </si>
  <si>
    <t>LEC 2017 COLOMBIA SIEMBRA DE 1 A 36 MESES MEDIANO PROD.</t>
  </si>
  <si>
    <t>LEC 2017 COLOMBIA SIEMBRA DE 1 A 36 MESES PEQUEÑO PROD.</t>
  </si>
  <si>
    <t>LEC 2017 COLOMBIA SIEMBRA DE 37 A 60 MESES ESQ ASOC.</t>
  </si>
  <si>
    <t>LEC 2017 COLOMBIA SIEMBRA DE 37 A 60 MESES ESQ DE INTEGR.</t>
  </si>
  <si>
    <t>LEC 2017 COLOMBIA SIEMBRA DE 37 A 60 MESES GRANDE PROD.</t>
  </si>
  <si>
    <t>LEC 2017 COLOMBIA SIEMBRA DE 37 A 60 MESES JOVEN RURAL</t>
  </si>
  <si>
    <t>LEC 2017 COLOMBIA SIEMBRA DE 37 A 60 MESES MEDIANO PROD.</t>
  </si>
  <si>
    <t>LEC 2017 COLOMBIA SIEMBRA DE 37 A 60 MESES PEQUEÑO PROD.</t>
  </si>
  <si>
    <t>LEC 2017 GENERAL  DE 37 A 60 MESES MEDIANO PROD.</t>
  </si>
  <si>
    <t>LEC 2017 GENERAL DE 1 A 36 MESES ESQ ASOC.</t>
  </si>
  <si>
    <t>LEC 2017 GENERAL DE 1 A 36 MESES ESQ DE INTEGR.</t>
  </si>
  <si>
    <t>LEC 2017 GENERAL DE 1 A 36 MESES JOVEN RURAL</t>
  </si>
  <si>
    <t>LEC 2017 GENERAL DE 1 A 36 MESES MEDIANO PROD.</t>
  </si>
  <si>
    <t>LEC 2017 GENERAL DE 1 A 36 MESES PEQUEÑO PROD.</t>
  </si>
  <si>
    <t>LEC 2017 GENERAL DE 37 A 60 MESES ESQ ASOC.</t>
  </si>
  <si>
    <t>LEC 2017 GENERAL DE 37 A 60 MESES ESQ DE INTEGR.</t>
  </si>
  <si>
    <t>LEC 2017 GENERAL DE 37 A 60 MESES JOVEN RURAL</t>
  </si>
  <si>
    <t>LEC 2017 GENERAL DE 37 A 60 MESES PEQUEÑO PROD.</t>
  </si>
  <si>
    <t>LEC 2017 RENOVACIÓN CAFE POR ZOCA DE 1 A 36 MESES ESQ ASOC.</t>
  </si>
  <si>
    <t>LEC 2017 RENOVACIÓN CAFE POR ZOCA DE 1 A 36 MESES ESQ DE INTEGR.</t>
  </si>
  <si>
    <t>LEC 2017 RENOVACIÓN CAFE POR ZOCA DE 1 A 36 MESES JOVEN RURAL</t>
  </si>
  <si>
    <t>LEC 2017 RENOVACIÓN CAFE POR ZOCA DE 1 A 36 MESES MEDIANO PROD.</t>
  </si>
  <si>
    <t>LEC 2017 RENOVACIÓN CAFE POR ZOCA DE 1 A 36 MESES PEQUEÑO PROD.</t>
  </si>
  <si>
    <t>LEC 2017 RENOVACIÓN CAFE POR ZOCA DE 37 A 60 MESES ESQ ASOC.</t>
  </si>
  <si>
    <t>LEC 2017 RENOVACIÓN CAFE POR ZOCA DE 37 A 60 MESES ESQ DE INTEGR.</t>
  </si>
  <si>
    <t>LEC 2017 RENOVACIÓN CAFE POR ZOCA DE 37 A 60 MESES JOVEN RURAL</t>
  </si>
  <si>
    <t>LEC 2017 RENOVACIÓN CAFE POR ZOCA DE 37 A 60 MESES MEDIANO PROD.</t>
  </si>
  <si>
    <t>LEC 2017 RENOVACIÓN CAFE POR ZOCA DE 37 A 60 MESES PEQUEÑO PROD.</t>
  </si>
  <si>
    <t>LEC 2017 RETENCION VIENTRES DE 1 A 36 MESES GRANDE PROD.</t>
  </si>
  <si>
    <t>LEC 2017 RETENCION VIENTRES DE 1 A 36 MESES MEDIANO PROD.</t>
  </si>
  <si>
    <t>LEC 2017 RETENCION VIENTRES DE 1 A 36 MESES PEQUEÑO PROD.</t>
  </si>
  <si>
    <t>LEC 2017 RETENCION VIENTRES DE 37 A 60 MESES GRANDE PROD.</t>
  </si>
  <si>
    <t>LEC 2017 RETENCION VIENTRES DE 37 A 60 MESES MEDIANO PROD.</t>
  </si>
  <si>
    <t>LEC 2017 RETENCION VIENTRES DE 37 A 60 MESES PEQUEÑO PROD.</t>
  </si>
  <si>
    <t>LEC 2017 SOSTENIMIENTO AFTOSA GRANDE PROD.</t>
  </si>
  <si>
    <t>LEC 2017 SOSTENIMIENTO AFTOSA MEDIANO PROD.</t>
  </si>
  <si>
    <t>LEC 2017 SOSTENIMIENTO AFTOSA PEQUEÑO PROD.</t>
  </si>
  <si>
    <t>LEC 2018 A TODA MAQUINA GRANDE PROD.</t>
  </si>
  <si>
    <t>LEC 2018 A TODA MAQUINA MEDIANO PROD.</t>
  </si>
  <si>
    <t>LEC 2018 A TODA MAQUINA PEQUEÑO PROD.</t>
  </si>
  <si>
    <t>LEC 2018 COLOMBIA SIEMBRA DE 1 A 36 MESES ESQ ASOC.</t>
  </si>
  <si>
    <t>LEC 2018 COLOMBIA SIEMBRA DE 1 A 36 MESES ESQ DE INTEGR.</t>
  </si>
  <si>
    <t>LEC 2018 COLOMBIA SIEMBRA DE 1 A 36 MESES GRANDE PROD.</t>
  </si>
  <si>
    <t>LEC 2018 COLOMBIA SIEMBRA DE 1 A 36 MESES JOVEN RURAL</t>
  </si>
  <si>
    <t>LEC 2018 COLOMBIA SIEMBRA DE 1 A 36 MESES MEDIANO PROD.</t>
  </si>
  <si>
    <t>LEC 2018 COLOMBIA SIEMBRA DE 1 A 36 MESES PEQUEÑO PROD.</t>
  </si>
  <si>
    <t>LEC 2018 COLOMBIA SIEMBRA DE 37 A 60 MESES ESQ ASOC.</t>
  </si>
  <si>
    <t>LEC 2018 COLOMBIA SIEMBRA DE 37 A 60 MESES ESQ DE INTEGR.</t>
  </si>
  <si>
    <t>LEC 2018 COLOMBIA SIEMBRA DE 37 A 60 MESES GRANDE PROD.</t>
  </si>
  <si>
    <t>LEC 2018 COLOMBIA SIEMBRA DE 37 A 60 MESES JOVEN RURAL</t>
  </si>
  <si>
    <t>LEC 2018 COLOMBIA SIEMBRA DE 37 A 60 MESES MEDIANO PROD.</t>
  </si>
  <si>
    <t>LEC 2018 COLOMBIA SIEMBRA DE 37 A 60 MESES PEQUEÑO PROD.</t>
  </si>
  <si>
    <t>LEC 2018 GENERAL DE 1 A 36 MESES ESQ ASOC.</t>
  </si>
  <si>
    <t>LEC 2018 GENERAL DE 1 A 36 MESES ESQ DE INTEGR.</t>
  </si>
  <si>
    <t>LEC 2018 GENERAL DE 1 A 36 MESES JOVEN RURAL</t>
  </si>
  <si>
    <t>LEC 2018 GENERAL DE 1 A 36 MESES MEDIANO PROD.</t>
  </si>
  <si>
    <t>LEC 2018 GENERAL DE 1 A 36 MESES PEQUEÑO PROD.</t>
  </si>
  <si>
    <t>LEC 2018 GENERAL DE 37 A 60 MESES ESQ ASOC.</t>
  </si>
  <si>
    <t>LEC 2018 GENERAL DE 37 A 60 MESES ESQ DE INTEGR.</t>
  </si>
  <si>
    <t>LEC 2018 GENERAL DE 37 A 60 MESES JOVEN RURAL</t>
  </si>
  <si>
    <t>LEC 2018 GENERAL DE 37 A 60 MESES MEDIANO PROD.</t>
  </si>
  <si>
    <t>LEC 2018 GENERAL DE 37 A 60 MESES PEQUEÑO PROD.</t>
  </si>
  <si>
    <t>LEC 2018 RENOVACIÓN CAFE POR ZOCA DE 1 A 36 MESES ESQ ASOC.</t>
  </si>
  <si>
    <t>LEC 2018 RENOVACIÓN CAFE POR ZOCA DE 1 A 36 MESES ESQ DE INTEGR.</t>
  </si>
  <si>
    <t>LEC 2018 RENOVACIÓN CAFE POR ZOCA DE 1 A 36 MESES JOVEN RURAL</t>
  </si>
  <si>
    <t>LEC 2018 RENOVACIÓN CAFE POR ZOCA DE 1 A 36 MESES MEDIANO PROD.</t>
  </si>
  <si>
    <t>LEC 2018 RENOVACIÓN CAFE POR ZOCA DE 1 A 36 MESES PEQUEÑO PROD.</t>
  </si>
  <si>
    <t>LEC 2018 RENOVACIÓN CAFE POR ZOCA DE 37 A 60 MESES ESQ ASOC.</t>
  </si>
  <si>
    <t>LEC 2018 RENOVACIÓN CAFE POR ZOCA DE 37 A 60 MESES ESQ DE INTEGR.</t>
  </si>
  <si>
    <t>LEC 2018 RENOVACIÓN CAFE POR ZOCA DE 37 A 60 MESES JOVEN RURAL</t>
  </si>
  <si>
    <t>LEC 2018 RENOVACIÓN CAFE POR ZOCA DE 37 A 60 MESES MEDIANO PROD.</t>
  </si>
  <si>
    <t>LEC 2018 RENOVACIÓN CAFE POR ZOCA DE 37 A 60 MESES PEQUEÑO PROD.</t>
  </si>
  <si>
    <t>LEC  2019 LEASING FINANCIERO A TODA MAQ E INFR GRANDE PROD.</t>
  </si>
  <si>
    <t>LEC 2019 A TODA MÁQUINA E INFRAESTRUCTURA GRANDE PROD</t>
  </si>
  <si>
    <t>LEC 2019 A TODA MÁQUINA E INFRAESTRUCTURA GRANDE PROD (DRENAJE)</t>
  </si>
  <si>
    <t>LEC 2019 A TODA MÁQUINA E INFRAESTRUCTURA MEDIANO PROD</t>
  </si>
  <si>
    <t>LEC 2019 A TODA MÁQUINA E INFRAESTRUCTURA MEDIANO PROD (DRENAJE)</t>
  </si>
  <si>
    <t>LEC 2019 A TODA MÁQUINA E INFRAESTRUCTURA PEQUEÑO PROD</t>
  </si>
  <si>
    <t>LEC 2019 A TODA MÁQUINA E INFRAESTRUCTURA PEQUEÑO PROD (DRENAJE)</t>
  </si>
  <si>
    <t>LEC 2019 ACTIVIDADES COMPLEMENTARIAS  CAFETEROS MEDIANO PROD.</t>
  </si>
  <si>
    <t>LEC 2019 ACTIVIDADES COMPLEMENTARIAS  CAFETEROS PEQUEÑO PROD.</t>
  </si>
  <si>
    <t>LEC 2019 AFECTADOS CIERRE VIA AL LLANO GRANDE PROD.</t>
  </si>
  <si>
    <t>LEC 2019 AFECTADOS CIERRE VIA AL LLANO MEDIANO PROD.</t>
  </si>
  <si>
    <t>LEC 2019 AFECTADOS CIERRE VIA AL LLANO PEQUEÑO PROD.</t>
  </si>
  <si>
    <t>LEC 2019 AFECTADOS VIA PANAMERICANA GRANDE PROD.</t>
  </si>
  <si>
    <t>LEC 2019 AFECTADOS VIA PANAMERICANA MEDIANO PROD.</t>
  </si>
  <si>
    <t>LEC 2019 AFECTADOS VIA PANAMERICANA PEQUEÑO PROD.</t>
  </si>
  <si>
    <t xml:space="preserve">LEC 2019 GENERAL  + CLUSTER UPRA ESQ ASOC </t>
  </si>
  <si>
    <t xml:space="preserve">LEC 2019 GENERAL  + CLUSTER UPRA ESQ DE INTEGR </t>
  </si>
  <si>
    <t xml:space="preserve">LEC 2019 GENERAL + CLUSTER UPRA JOVEN RURAL </t>
  </si>
  <si>
    <t>LEC 2019 GENERAL + CLUSTER UPRA MEDIANO PROD.</t>
  </si>
  <si>
    <t xml:space="preserve">LEC 2019 GENERAL + CLUSTER UPRA MUJER ESQ DE INTEG. </t>
  </si>
  <si>
    <t xml:space="preserve">LEC 2019 GENERAL + CLUSTER UPRA MUJER JOVEN RURAL </t>
  </si>
  <si>
    <t xml:space="preserve">LEC 2019 GENERAL + CLUSTER UPRA MUJER MEDIANO PROD. </t>
  </si>
  <si>
    <t xml:space="preserve">LEC 2019 GENERAL + CLUSTER UPRA MUJER PEQUEÑO PROD. </t>
  </si>
  <si>
    <t xml:space="preserve">LEC 2019 GENERAL + CLUSTER UPRA PEQUEÑO PROD. </t>
  </si>
  <si>
    <t xml:space="preserve">LEC 2019 GENERAL + CLUSTER UPRAMUJER ESQ ASOC </t>
  </si>
  <si>
    <t xml:space="preserve">LEC 2019 GENERAL BUENAS PRAC Y/O SEG AGR + CLUSTER ESQ ASOC </t>
  </si>
  <si>
    <t xml:space="preserve">LEC 2019 GENERAL BUENAS PRAC Y/O SEG AGR + CLUSTER ESQ DE INTEG. </t>
  </si>
  <si>
    <t xml:space="preserve">LEC 2019 GENERAL BUENAS PRAC Y/O SEG AGR + CLUSTER JOVEN RURAL </t>
  </si>
  <si>
    <t xml:space="preserve">LEC 2019 GENERAL BUENAS PRAC Y/O SEG AGR + CLUSTER MEDIANO PROD. </t>
  </si>
  <si>
    <t xml:space="preserve">LEC 2019 GENERAL BUENAS PRAC Y/O SEG AGR + CLUSTER PEQUEÑO PROD. </t>
  </si>
  <si>
    <t>LEC 2019 GENERAL BUENAS PRAC Y/O SEG AGR ESQ ASOC</t>
  </si>
  <si>
    <t>LEC 2019 GENERAL BUENAS PRAC Y/O SEG AGR ESQ DE INTEG.</t>
  </si>
  <si>
    <t>LEC 2019 GENERAL BUENAS PRAC Y/O SEG AGR JOVEN RURAL</t>
  </si>
  <si>
    <t>LEC 2019 GENERAL BUENAS PRAC Y/O SEG AGR MEDIANO PROD.</t>
  </si>
  <si>
    <t>LEC 2019 GENERAL BUENAS PRAC Y/O SEG AGR PEQUEÑO PROD.</t>
  </si>
  <si>
    <t>LEC 2019 GENERAL ESQ ASOC</t>
  </si>
  <si>
    <t>LEC 2019 GENERAL ESQ DE INTEG.</t>
  </si>
  <si>
    <t>LEC 2019 GENERAL JOVEN RURAL</t>
  </si>
  <si>
    <t>LEC 2019 GENERAL MEDIANO PROD.</t>
  </si>
  <si>
    <t xml:space="preserve">LEC 2019 GENERAL MUJER + CLUSTER BUENAS PRAC Y/O SEG AGR ESQ ASOC </t>
  </si>
  <si>
    <t xml:space="preserve">LEC 2019 GENERAL MUJER + CLUSTER BUENAS PRAC Y/O SEG AGR JOVEN RURAL </t>
  </si>
  <si>
    <t xml:space="preserve">LEC 2019 GENERAL MUJER + CLUSTER BUENAS PRAC Y/O SEG AGR PEQUEÑO PROD. </t>
  </si>
  <si>
    <t>LEC 2019 GENERAL MUJER ESQ ASOC</t>
  </si>
  <si>
    <t>LEC 2019 GENERAL MUJER ESQUEMA DE INTEG.</t>
  </si>
  <si>
    <t>LEC 2019 GENERAL MUJER JOVEN RURAL</t>
  </si>
  <si>
    <t>LEC 2019 GENERAL MUJER MEDIANO PROD.</t>
  </si>
  <si>
    <t>LEC 2019 GENERAL MUJER PEQUEÑO PROD.</t>
  </si>
  <si>
    <t>LEC 2019 GENERAL MUJER-BUENAS PRAC Y/O SEG AGR ESQ ASOC</t>
  </si>
  <si>
    <t>LEC 2019 GENERAL MUJER-BUENAS PRAC Y/O SEG AGR ESQ DE INTEG.</t>
  </si>
  <si>
    <t>LEC 2019 GENERAL MUJER-BUENAS PRAC Y/O SEG AGR JOVEN RURAL</t>
  </si>
  <si>
    <t>LEC 2019 GENERAL MUJER-BUENAS PRAC Y/O SEG AGR MEDIANO PROD.</t>
  </si>
  <si>
    <t>LEC 2019 GENERAL MUJER-BUENAS PRAC Y/O SEG AGR PEQUEÑO PROD.</t>
  </si>
  <si>
    <t>LEC 2019 GENERAL PEQUEÑO PROD.</t>
  </si>
  <si>
    <t xml:space="preserve">LEC 2019 GENERALMUJER + CLUSTER BUENAS PRAC Y/O SEG AGR ESQ DE INTEG. </t>
  </si>
  <si>
    <t>LEC 2019 GRAL RETENCION DE VIENTRES GANADO BOVINO Y BUF ESQ.ASOC</t>
  </si>
  <si>
    <t>LEC 2019 GRAL RETENCION DE VIENTRES GANADO BOVINO Y BUF ESQ.INTEG</t>
  </si>
  <si>
    <t>LEC 2019 GRAL RETENCION DE VIENTRES GANADO BOVINO Y BUF GRANDE.PROD</t>
  </si>
  <si>
    <t>LEC 2019 GRAL RETENCION DE VIENTRES GANADO BOVINO Y BUF MED.PROD</t>
  </si>
  <si>
    <t>LEC 2019 GRAL RETENCION DE VIENTRES GANADO BOVINO Y BUF PEQ.PROD</t>
  </si>
  <si>
    <t>LEC 2019 LEASING FINANCIERO A TODA MAQ E INFR MEDIANO PROD.</t>
  </si>
  <si>
    <t>LEC 2019 LEASING FINANCIERO A TODA MAQ E INFR PEQUEÑO PROD.</t>
  </si>
  <si>
    <t>LEC 2019 LEASING OPERATIVO A TODA MAQ E INFR GRANDE PROD.</t>
  </si>
  <si>
    <t>LEC 2019 LEASING OPERATIVO A TODA MAQ E INFR MEDIANO PROD.</t>
  </si>
  <si>
    <t>LEC 2019 LEASING OPERATIVO A TODA MAQ E INFR PEQUEÑO PROD.</t>
  </si>
  <si>
    <t>LEC 2019 PLAN DE IMPACTO FRONTERA VENEZUELA GRANDE PROD.</t>
  </si>
  <si>
    <t>LEC 2019 PLAN DE IMPACTO FRONTERA VENEZUELA MEDIANO PROD.</t>
  </si>
  <si>
    <t>LEC 2019 PLAN DE IMPACTO FRONTERA VENEZUELA PEQUEÑO PROD.</t>
  </si>
  <si>
    <t>LEC 2020 A TODA MAQUINA GRANDE PROD.</t>
  </si>
  <si>
    <t>LEC 2020 A TODA MAQUINA GRANDE PROD. (DRENAJE)</t>
  </si>
  <si>
    <t>LEC 2020 A TODA MAQUINA MEDIANO PROD.</t>
  </si>
  <si>
    <t>LEC 2020 A TODA MAQUINA MEDIANO PROD. (DRENAJE)</t>
  </si>
  <si>
    <t>LEC 2020 A TODA MAQUINA PEQUEÑO PROD.</t>
  </si>
  <si>
    <t>LEC 2020 A TODA MAQUINA PEQUEÑO PROD. (DRENAJE)</t>
  </si>
  <si>
    <t>LEC 2020 RETENCION VIENTRES BOV  Y BUF  PEQUEÑO PROD.</t>
  </si>
  <si>
    <t>LEC 2020 RETENCION VIENTRES BOV  Y BUF ESQ.ASOC</t>
  </si>
  <si>
    <t>LEC 2020 RETENCION VIENTRES BOV  Y BUF ESQ.INTEG</t>
  </si>
  <si>
    <t>LEC 2020 RETENCION VIENTRES BOV  Y BUF GRANDE PROD.</t>
  </si>
  <si>
    <t>LEC 2020 RETENCION VIENTRES BOV  Y BUF JOVEN RURAL</t>
  </si>
  <si>
    <t>LEC 2020 RETENCION VIENTRES BOV  Y BUF MEDIANO PROD.</t>
  </si>
  <si>
    <t>LEC 2020 RETENCION VIENTRES BOV  Y BUF+CLUSTER  ESQ.ASOC</t>
  </si>
  <si>
    <t>LEC 2020 RETENCION VIENTRES BOV  Y BUF+CLUSTER  ESQ.INTEG</t>
  </si>
  <si>
    <t>LEC 2020 RETENCION VIENTRES BOV  Y BUF+CLUSTER  GRANDE PROD.</t>
  </si>
  <si>
    <t>LEC 2020 RETENCION VIENTRES BOV  Y BUF+CLUSTER  JOVEN RURAL</t>
  </si>
  <si>
    <t>LEC 2020 RETENCION VIENTRES BOV  Y BUF+CLUSTER  MEDIANO PROD.</t>
  </si>
  <si>
    <t>LEC 2020 RETENCION VIENTRES BOV  Y BUF+CLUSTER  PEQUEÑO PROD.</t>
  </si>
  <si>
    <t>LEC 2020 SECTORES ESTRATEGICOS ESQ.ASOC</t>
  </si>
  <si>
    <t>LEC 2020 SECTORES ESTRATEGICOS ESQ.INTEG</t>
  </si>
  <si>
    <t>LEC 2020 SECTORES ESTRATEGICOS GRANDE PROD.</t>
  </si>
  <si>
    <t>LEC 2020 SECTORES ESTRATEGICOS JOVEN RURAL</t>
  </si>
  <si>
    <t>LEC 2020 SECTORES ESTRATEGICOS MEDIANO PROD.</t>
  </si>
  <si>
    <t>LEC 2020 SECTORES ESTRATEGICOS PEQUEÑO PROD.</t>
  </si>
  <si>
    <t>LEC 2020 SECTORES ESTRATEGICOS+CLUSTER  ESQ.ASOC</t>
  </si>
  <si>
    <t>LEC 2020 SECTORES ESTRATEGICOS+CLUSTER  ESQ.INTEG</t>
  </si>
  <si>
    <t>LEC 2020 SECTORES ESTRATEGICOS+CLUSTER  GRANDE PROD.</t>
  </si>
  <si>
    <t>LEC 2020 SECTORES ESTRATEGICOS+CLUSTER  JOVEN RURAL</t>
  </si>
  <si>
    <t>LEC 2020 SECTORES ESTRATEGICOS+CLUSTER  MEDIANO PROD.</t>
  </si>
  <si>
    <t>LEC 2020 SECTORES ESTRATEGICOS+CLUSTER  PEQUEÑO PROD.</t>
  </si>
  <si>
    <t>LEC 2020 COLOMBIA AGRO PRODUCE GRANDE PROD.</t>
  </si>
  <si>
    <t>LEC 2020 COLOMBIA AGRO PRODUCE MEDIANO PROD.</t>
  </si>
  <si>
    <t>LEC 2020 COLOMBIA AGRO PRODUCE PEQUEÑO PROD.</t>
  </si>
  <si>
    <t>LEC 2019 AGRICULTURA x CONTRATO PEQUEÑO PROD.</t>
  </si>
  <si>
    <t xml:space="preserve">LEC 2019 GENERAL MUJER + CLUSTER BUENAS PRAC Y/O SEG AGR MEDIANO PROD. </t>
  </si>
  <si>
    <t>LEC 2019 AGRICULTURA x CONTRATO MEDIANO PROD.</t>
  </si>
  <si>
    <t>LEC 2020 AGRICULTURA x CONTRATO  PEQUEÑO PROD.</t>
  </si>
  <si>
    <t>LEC 2020 AGRICULTURA x CONTRATO  MEDIANO PROD.</t>
  </si>
  <si>
    <t>LEC 2020 AGRICULTURA x CONTRATO  ESQ. ASOC.</t>
  </si>
  <si>
    <t>UARIV 2020</t>
  </si>
  <si>
    <t>LEC 2020 REACTIVACION ECONOMICA HELADAS-CATATUMBO-LLUVIAS META PEQUEÑO PROD.</t>
  </si>
  <si>
    <t>LEC 2020 REACTIVACION ECONOMICA HELADAS-CATATUMBO-LLUVIAS META MEDIANO PROD.</t>
  </si>
  <si>
    <t>LEC 2020 COMUNIDADES NEGRAS, AFROCOL, RAIZALES Y PALENQUERAS ESQ.ASOC.</t>
  </si>
  <si>
    <t>LEC 2020 EL CAMPO NO PARA-EMERGENCIA PEQUEÑO PROD.</t>
  </si>
  <si>
    <t>LEC 2020 EL CAMPO NO PARA-EMERGENCIA MEDIANO PROD.</t>
  </si>
  <si>
    <t>LEC 2020 EL CAMPO NO PARA-EMERGENCIA GRANDE PROD.</t>
  </si>
  <si>
    <t>LEC 2020 COMUNIDADES NEGRAS, AFROCOL, RAIZALES Y PALENQUERAS PEQ, MED O ESQ INTEG</t>
  </si>
  <si>
    <t>TASA SUBSIDIO COMPLEMENTARIO</t>
  </si>
  <si>
    <t>Tasa_Subs_IF</t>
  </si>
  <si>
    <t>Tasa_Subs_Finagro</t>
  </si>
  <si>
    <t>Tasa_INT_DTF</t>
  </si>
  <si>
    <t>Tasa_INT_IBR</t>
  </si>
  <si>
    <t>MODIFICACION</t>
  </si>
  <si>
    <t>IBR LEC 2021 COMPL CASANARE SECTORES ESTRATÉGICOS MEDIANO PROD.</t>
  </si>
  <si>
    <t>IBR LEC 2021 COMPL CASANARE SECTORES ESTRATÉGICOS PEQUEÑO PROD.</t>
  </si>
  <si>
    <t>IBR LEC 2021 INCLUSIÓN FINANCIERA PEQUEÑO PROD.</t>
  </si>
  <si>
    <t>IBR LEC 2021 INCLUSIÓN FINANCIERA PEQUEÑO PROD. PTO ADICIONAL</t>
  </si>
  <si>
    <t>IBR LEC 2021 MUJER RURAL Y JOVEN RURAL ESQ.ASOC</t>
  </si>
  <si>
    <t>IBR LEC 2021 MUJER RURAL Y JOVEN RURAL MEDIANO PROD.</t>
  </si>
  <si>
    <t>IBR LEC 2021 MUJER RURAL Y JOVEN RURAL PEQUEÑO PROD.</t>
  </si>
  <si>
    <t>IBR LEC 2021 SECTORES ESTRATEGICOS GRANDE PROD.</t>
  </si>
  <si>
    <t>IBR LEC 2021 SECTORES ESTRATEGICOS MEDIANO PROD.</t>
  </si>
  <si>
    <t>IBR LEC 2021 SECTORES ESTRATEGICOS PEQUEÑO PROD.</t>
  </si>
  <si>
    <t>IBR LEC 2021 COMPL. HUILA MUJER RURAL Y JOVEN RURAL PEQUEÑO PROD.</t>
  </si>
  <si>
    <t>Tasa Subs. Inicial</t>
  </si>
  <si>
    <t>TASA NOMINAL_T1</t>
  </si>
  <si>
    <t>SUBS_COMPLEMENTARIO</t>
  </si>
  <si>
    <t>PROGRAMA</t>
  </si>
  <si>
    <t>LEC 2020 RETENCION VIENTRES BOV  Y BUF GRUPO 2  ESQ.ASOC</t>
  </si>
  <si>
    <t>LEC 2020 RETENCION VIENTRES BOV  Y BUF GRUPO 2  ESQ.INTEG</t>
  </si>
  <si>
    <t>LEC 2020 RETENCION VIENTRES BOV  Y BUF GRUPO 2  GRANDE PROD.</t>
  </si>
  <si>
    <t>LEC 2020 RETENCION VIENTRES BOV  Y BUF GRUPO 2  JOVEN RURAL</t>
  </si>
  <si>
    <t>LEC 2020 RETENCION VIENTRES BOV  Y BUF GRUPO 2  MEDIANO PROD.</t>
  </si>
  <si>
    <t>LEC 2020 RETENCION VIENTRES BOV  Y BUF GRUPO 2  PEQUEÑO PROD.</t>
  </si>
  <si>
    <t>LEC 2020 RETENCION VIENTRES BOV  Y BUF GRUPO 2_GRUPO 3  ESQ.ASOC</t>
  </si>
  <si>
    <t>LEC 2020 RETENCION VIENTRES BOV  Y BUF GRUPO 2_GRUPO 3  ESQ.INTEG</t>
  </si>
  <si>
    <t>LEC 2020 RETENCION VIENTRES BOV  Y BUF GRUPO 2_GRUPO 3  GRANDE PROD.</t>
  </si>
  <si>
    <t>LEC 2020 RETENCION VIENTRES BOV  Y BUF GRUPO 2_GRUPO 3  JOVEN RURAL</t>
  </si>
  <si>
    <t>LEC 2020 RETENCION VIENTRES BOV  Y BUF GRUPO 2_GRUPO 3  MEDIANO PROD.</t>
  </si>
  <si>
    <t>LEC 2020 RETENCION VIENTRES BOV  Y BUF GRUPO 2_GRUPO 3  PEQUEÑO PROD.</t>
  </si>
  <si>
    <t>LEC 2020 RETENCION VIENTRES BOV  Y BUF GRUPO 2_GRUPO 3+CLUSTER  ESQ.ASOC</t>
  </si>
  <si>
    <t>LEC 2020 RETENCION VIENTRES BOV  Y BUF GRUPO 2_GRUPO 3+CLUSTER  ESQ.INTEG</t>
  </si>
  <si>
    <t>LEC 2020 RETENCION VIENTRES BOV  Y BUF GRUPO 2_GRUPO 3+CLUSTER  GRANDE PROD.</t>
  </si>
  <si>
    <t>LEC 2020 RETENCION VIENTRES BOV  Y BUF GRUPO 2_GRUPO 3+CLUSTER  JOVEN RURAL</t>
  </si>
  <si>
    <t>LEC 2020 RETENCION VIENTRES BOV  Y BUF GRUPO 2_GRUPO 3+CLUSTER  MEDIANO PROD.</t>
  </si>
  <si>
    <t>LEC 2020 RETENCION VIENTRES BOV  Y BUF GRUPO 2_GRUPO 3+CLUSTER  PEQUEÑO PROD.</t>
  </si>
  <si>
    <t>LEC 2020 RETENCION VIENTRES BOV  Y BUF GRUPO 2+CLUSTER  ESQ.ASOC</t>
  </si>
  <si>
    <t>LEC 2020 RETENCION VIENTRES BOV  Y BUF GRUPO 2+CLUSTER  ESQ.INTEG</t>
  </si>
  <si>
    <t>LEC 2020 RETENCION VIENTRES BOV  Y BUF GRUPO 2+CLUSTER  GRANDE PROD.</t>
  </si>
  <si>
    <t>LEC 2020 RETENCION VIENTRES BOV  Y BUF GRUPO 2+CLUSTER  JOVEN RURAL</t>
  </si>
  <si>
    <t>LEC 2020 RETENCION VIENTRES BOV  Y BUF GRUPO 2+CLUSTER  MEDIANO PROD.</t>
  </si>
  <si>
    <t>LEC 2020 RETENCION VIENTRES BOV  Y BUF GRUPO 2+CLUSTER  PEQUEÑO PROD.</t>
  </si>
  <si>
    <t>LEC 2020 RETENCION VIENTRES BOV  Y BUF GRUPO 3  ESQ.ASOC</t>
  </si>
  <si>
    <t>LEC 2020 RETENCION VIENTRES BOV  Y BUF GRUPO 3  ESQ.INTEG</t>
  </si>
  <si>
    <t>LEC 2020 RETENCION VIENTRES BOV  Y BUF GRUPO 3  GRANDE PROD.</t>
  </si>
  <si>
    <t>LEC 2020 RETENCION VIENTRES BOV  Y BUF GRUPO 3  JOVEN RURAL</t>
  </si>
  <si>
    <t>LEC 2020 RETENCION VIENTRES BOV  Y BUF GRUPO 3  MEDIANO PROD.</t>
  </si>
  <si>
    <t>LEC 2020 RETENCION VIENTRES BOV  Y BUF GRUPO 3  PEQUEÑO PROD.</t>
  </si>
  <si>
    <t>LEC 2020 RETENCION VIENTRES BOV  Y BUF GRUPO 3+CLUSTER  ESQ.ASOC</t>
  </si>
  <si>
    <t>LEC 2020 RETENCION VIENTRES BOV  Y BUF GRUPO 3+CLUSTER  ESQ.INTEG</t>
  </si>
  <si>
    <t>LEC 2020 RETENCION VIENTRES BOV  Y BUF GRUPO 3+CLUSTER  GRANDE PROD.</t>
  </si>
  <si>
    <t>LEC 2020 RETENCION VIENTRES BOV  Y BUF GRUPO 3+CLUSTER  JOVEN RURAL</t>
  </si>
  <si>
    <t>LEC 2020 RETENCION VIENTRES BOV  Y BUF GRUPO 3+CLUSTER  MEDIANO PROD.</t>
  </si>
  <si>
    <t>LEC 2020 RETENCION VIENTRES BOV  Y BUF GRUPO 3+CLUSTER  PEQUEÑO PROD.</t>
  </si>
  <si>
    <t>LEC 2020 SECTORES ESTRATEGICOS  GRUPO 2  MEDIANO PROD.</t>
  </si>
  <si>
    <t>LEC 2020 SECTORES ESTRATEGICOS  GRUPO 2  PEQUEÑO PROD.</t>
  </si>
  <si>
    <t>LEC 2020 SECTORES ESTRATEGICOS  GRUPO 2_GRUPO 3  MEDIANO PROD.</t>
  </si>
  <si>
    <t>LEC 2020 SECTORES ESTRATEGICOS  GRUPO 2_GRUPO 3  PEQUEÑO PROD.</t>
  </si>
  <si>
    <t>LEC 2020 SECTORES ESTRATEGICOS  GRUPO 2_GRUPO 3+CLUSTER  MEDIANO PROD.</t>
  </si>
  <si>
    <t>LEC 2020 SECTORES ESTRATEGICOS  GRUPO 2_GRUPO 3+CLUSTER  PEQUEÑO PROD.</t>
  </si>
  <si>
    <t>LEC 2020 SECTORES ESTRATEGICOS  GRUPO 2+CLUSTER  MEDIANO PROD.</t>
  </si>
  <si>
    <t>LEC 2020 SECTORES ESTRATEGICOS  GRUPO 2+CLUSTER  PEQUEÑO PROD.</t>
  </si>
  <si>
    <t>LEC 2020 SECTORES ESTRATEGICOS  GRUPO 3  MEDIANO PROD.</t>
  </si>
  <si>
    <t>LEC 2020 SECTORES ESTRATEGICOS  GRUPO 3  PEQUEÑO PROD.</t>
  </si>
  <si>
    <t>LEC 2020 SECTORES ESTRATEGICOS  GRUPO 3+CLUSTER  MEDIANO PROD.</t>
  </si>
  <si>
    <t>LEC 2020 SECTORES ESTRATEGICOS  GRUPO 3+CLUSTER  PEQUEÑO PROD.</t>
  </si>
  <si>
    <t>LEC 2020 SECTORES ESTRATEGICOS EMERGENCIA ESQ ASOC.</t>
  </si>
  <si>
    <t>LEC 2020 SECTORES ESTRATEGICOS EMERGENCIA ESQ DE INTEGR.</t>
  </si>
  <si>
    <t>LEC 2020 SECTORES ESTRATEGICOS EMERGENCIA GRANDE PROD.</t>
  </si>
  <si>
    <t>LEC 2020 SECTORES ESTRATEGICOS EMERGENCIA MEDIANO PROD.</t>
  </si>
  <si>
    <t>LEC 2020 SECTORES ESTRATEGICOS EMERGENCIA PEQUEÑO PROD.</t>
  </si>
  <si>
    <t>LEC 2020 SECTORES ESTRATEGICOS EMERGENCIA+SUBS ADICIONAL ESQ ASOC.</t>
  </si>
  <si>
    <t>LEC 2020 SECTORES ESTRATEGICOS EMERGENCIA+SUBS ADICIONAL ESQ DE INTEGR.</t>
  </si>
  <si>
    <t>LEC 2020 SECTORES ESTRATEGICOS EMERGENCIA+SUBS ADICIONAL GRANDE PROD.</t>
  </si>
  <si>
    <t>LEC 2020 SECTORES ESTRATEGICOS EMERGENCIA+SUBS ADICIONAL MEDIANO PROD.</t>
  </si>
  <si>
    <t>LEC 2020 SECTORES ESTRATEGICOS EMERGENCIA+SUBS ADICIONAL PEQUEÑO PROD.</t>
  </si>
  <si>
    <t>LEC 2020 SECTORES ESTRATEGICOS GRUPO 2  ESQ.ASOC</t>
  </si>
  <si>
    <t>LEC 2020 SECTORES ESTRATEGICOS GRUPO 2  ESQ.INTEG</t>
  </si>
  <si>
    <t>LEC 2020 SECTORES ESTRATEGICOS GRUPO 2  GRANDE PROD.</t>
  </si>
  <si>
    <t>LEC 2020 SECTORES ESTRATEGICOS GRUPO 2  JOVEN RURAL</t>
  </si>
  <si>
    <t>LEC 2020 SECTORES ESTRATEGICOS GRUPO 2_GRUPO 3  ESQ.ASOC</t>
  </si>
  <si>
    <t>LEC 2020 SECTORES ESTRATEGICOS GRUPO 2_GRUPO 3  ESQ.INTEG</t>
  </si>
  <si>
    <t>LEC 2020 SECTORES ESTRATEGICOS GRUPO 2_GRUPO 3  GRANDE PROD.</t>
  </si>
  <si>
    <t>LEC 2020 SECTORES ESTRATEGICOS GRUPO 2_GRUPO 3  JOVEN RURAL</t>
  </si>
  <si>
    <t>LEC 2020 SECTORES ESTRATEGICOS GRUPO 2_GRUPO 3+CLUSTER  ESQ.ASOC</t>
  </si>
  <si>
    <t>LEC 2020 SECTORES ESTRATEGICOS GRUPO 2_GRUPO 3+CLUSTER  ESQ.INTEG</t>
  </si>
  <si>
    <t>LEC 2020 SECTORES ESTRATEGICOS GRUPO 2_GRUPO 3+CLUSTER  GRANDE PROD.</t>
  </si>
  <si>
    <t>LEC 2020 SECTORES ESTRATEGICOS GRUPO 2_GRUPO 3+CLUSTER  JOVEN RURAL</t>
  </si>
  <si>
    <t>LEC 2020 SECTORES ESTRATEGICOS GRUPO 2+CLUSTER  ESQ.ASOC</t>
  </si>
  <si>
    <t>LEC 2020 SECTORES ESTRATEGICOS GRUPO 2+CLUSTER  ESQ.INTEG</t>
  </si>
  <si>
    <t>LEC 2020 SECTORES ESTRATEGICOS GRUPO 2+CLUSTER  GRANDE PROD.</t>
  </si>
  <si>
    <t>LEC 2020 SECTORES ESTRATEGICOS GRUPO 2+CLUSTER  JOVEN RURAL</t>
  </si>
  <si>
    <t>LEC 2020 SECTORES ESTRATEGICOS GRUPO 3  ESQ.ASOC</t>
  </si>
  <si>
    <t>LEC 2020 SECTORES ESTRATEGICOS GRUPO 3  ESQ.INTEG</t>
  </si>
  <si>
    <t>LEC 2020 SECTORES ESTRATEGICOS GRUPO 3  GRANDE PROD.</t>
  </si>
  <si>
    <t>LEC 2020 SECTORES ESTRATEGICOS GRUPO 3  JOVEN RURAL</t>
  </si>
  <si>
    <t>LEC 2020 SECTORES ESTRATEGICOS GRUPO 3+CLUSTER  ESQ.ASOC</t>
  </si>
  <si>
    <t>LEC 2020 SECTORES ESTRATEGICOS GRUPO 3+CLUSTER  ESQ.INTEG</t>
  </si>
  <si>
    <t>LEC 2020 SECTORES ESTRATEGICOS GRUPO 3+CLUSTER  GRANDE PROD.</t>
  </si>
  <si>
    <t>LEC 2020 SECTORES ESTRATEGICOS GRUPO 3+CLUSTER  JOVEN RURAL</t>
  </si>
  <si>
    <t>IBR LEC 2021 COMPL CASANARE SECTORES ESTRATÉGICOS GRUPO 1 + CLUSTER PEQUEÑO PROD.</t>
  </si>
  <si>
    <t>IBR LEC 2021 COMPL CASANARE SECTORES ESTRATÉGICOS GRUPO 2  PEQUEÑO PROD.</t>
  </si>
  <si>
    <t>IBR LEC 2021 COMPL CASANARE SECTORES ESTRATÉGICOS GRUPO 2 + CLUSTER PEQUEÑO PROD.</t>
  </si>
  <si>
    <t>IBR LEC 2021 SECTORES ESTRATEGICOS GRUPO 3 + CLUSTER MEDIANO PROD.</t>
  </si>
  <si>
    <t>IBR LEC 2021 COMPL C/MARCA MUJER Y JOVEN RURAL PEQUEÑO PROD.</t>
  </si>
  <si>
    <t>IBR LEC 2021 COMPL C/MARCA MUJER Y JOVEN RURAL MEDIANO PROD.</t>
  </si>
  <si>
    <t>_2008</t>
  </si>
  <si>
    <t>_2009</t>
  </si>
  <si>
    <t>_2010</t>
  </si>
  <si>
    <t>_2012</t>
  </si>
  <si>
    <t>_2013</t>
  </si>
  <si>
    <t>_2014</t>
  </si>
  <si>
    <t>_2015</t>
  </si>
  <si>
    <t>_2016</t>
  </si>
  <si>
    <t>_2017</t>
  </si>
  <si>
    <t>_2018</t>
  </si>
  <si>
    <t>_2019</t>
  </si>
  <si>
    <t>_2020</t>
  </si>
  <si>
    <t>_2021</t>
  </si>
  <si>
    <t>_2022</t>
  </si>
  <si>
    <t>TASA_T1</t>
  </si>
  <si>
    <t>UARIV 2021</t>
  </si>
  <si>
    <t>Tasa Subs. Territorial</t>
  </si>
  <si>
    <t>LEC 2020 SECTORES ESTRATEGICOS MEDIANO PROD. Complem.</t>
  </si>
  <si>
    <t>IBR LEC 2021 REACTIVACIÓN ECONÓMICA PEQUEÑO PROD.</t>
  </si>
  <si>
    <t>IBR LEC 2021 REACTIVACIÓN ECONÓMICA MEDIANO PROD.</t>
  </si>
  <si>
    <t>IBR LEC 2022 A TODA MÁQ E INFR SOSTENIBLE MEDIANO PROD.</t>
  </si>
  <si>
    <t>IBR LEC 2022 A TODA MÁQ E INFR SOSTENIBLE PEQUEÑO PROD.</t>
  </si>
  <si>
    <t>etw3</t>
  </si>
  <si>
    <t>t</t>
  </si>
  <si>
    <t>IBR LEC 2021 A TODA MÁQ E INFR SOSTENIBLE MEDIANO PROD.</t>
  </si>
  <si>
    <t>IBR LEC 2021 A TODA MÁQ E INFR SOSTENIBLE PEQUEÑO PROD.</t>
  </si>
  <si>
    <t>IBR LEC 2021 A TODA MÁQ E INFR SOSTENIBLE GRANDE PROD.</t>
  </si>
  <si>
    <t>IBR LEC 2021 A TODA MÁQ E INFR SOST RIEGO Y DRENAJE MEDIANO PROD.</t>
  </si>
  <si>
    <t>IBR LEC 2021 A TODA MÁQ E INFR SOST RIEGO Y DRENAJE PEQUEÑO PROD.</t>
  </si>
  <si>
    <t>IBR LEC 2021 A TODA MÁQ E INFR SOST RIEGO Y DRENAJE GRANDE PROD.</t>
  </si>
  <si>
    <t>IBR LEC 2022 REACTIVACION PRODUCTIVA PEQUEÑO PROD.</t>
  </si>
  <si>
    <t>IBR LEC 2022 REACTIVACION PRODUCTIVA MEDIANO PROD.</t>
  </si>
  <si>
    <t>IBR LEC 2021 COMPL CASANARE SECTORES ESTRATÉGICOS GRUPO 1 + CLUSTER MEDIANO PROD.</t>
  </si>
  <si>
    <t>IBR LEC 2022 C/MARCA SECTORES ESTRATÉGICOS PEQUEÑO PROD.</t>
  </si>
  <si>
    <t>IBR LEC 2022 C/MARCA SECTORES ESTRATÉGICOS MEDIANO PROD.</t>
  </si>
  <si>
    <t>IBR LEC 2020-2023 C/MARCA SECTORES ESTRATEG MEDIANO PROD.</t>
  </si>
  <si>
    <t>IBR LEC 2020-2023 C/MARCA SECTORES ESTRATEG PEQUEÑO PROD.</t>
  </si>
  <si>
    <t>IBR LEC 2021 COMPL ANTIOQUIA PROM OFERTA MAÍZ NAL</t>
  </si>
  <si>
    <t>IBR LEC 2021 COMPL ANTIOQUIA PROM OFERTA MAÍZ NAL GRUPO 1 + CLUSTER</t>
  </si>
  <si>
    <t>IBR LEC 2021 COMPL ANTIOQUIA AGRIC POR CONTRATO</t>
  </si>
  <si>
    <t>AÑO_PROGRAMA (Desembolso)</t>
  </si>
  <si>
    <t>IBR LEC 2022 COMPL ANTIOQ A TODA MÁQ E INFR SOST</t>
  </si>
  <si>
    <t>IBR LEC 2022 COMPL ANTIOQ A TODA MÁQ E INFR PTO AD</t>
  </si>
  <si>
    <t>IBR LEC 2021 SECTORES ESTRATEGICOS MEDIANO PROD + CLUSTER</t>
  </si>
  <si>
    <t>IBR LEC 2021 SECTORES ESTRATEGICOS PEQUEÑO PROD + CLUSTER</t>
  </si>
  <si>
    <t>IBR LEC 2022 A TODA MÁQ E INFR SOSTENIBLE MEDIANO PROD. PTO ADIC</t>
  </si>
  <si>
    <t>IBR LEC 2022 A TODA MÁQ E INFR SOSTENIBLE PEQUEÑO PROD. PTO ADIC</t>
  </si>
  <si>
    <t>IBR LEC 2021 COMPRA DE TIERRAS DE USO AGROPECUARIO PEQUEÑO PROD.</t>
  </si>
  <si>
    <t>IBR LEC 2021 COMPRA DE TIERRAS DE USO AGROPECUARIO MEDIANO PROD.</t>
  </si>
  <si>
    <t>IBR LEC 2021 COMPRA DE TIERRAS DE USO AGROPECUARIO PEQUEÑO PROD. PTO ADIC</t>
  </si>
  <si>
    <t>IBR LEC 2022 INCLUSIÓN FINANCIERA GRUPO 1 PEQUEÑO PROD. (CP)</t>
  </si>
  <si>
    <t>IBR LEC 2022 INCLUSIÓN FINANCIERA GRUPO 2 PEQUEÑO PROD. (CP) PDET-ZOMAC</t>
  </si>
  <si>
    <t>IBR LEC 2022 INCLUSIÓN FINANCIERA GRUPO 3 MUJER O JOVEN RURAL (CP)</t>
  </si>
  <si>
    <t>IBR LEC 2022 SECTORES ESTRATÉGICOS GRUPO 1 MEDIANO PROD.</t>
  </si>
  <si>
    <t>IBR LEC 2022 SECTORES ESTRATÉGICOS GRUPO 1 MEDIANO PROD. + CLUSTER</t>
  </si>
  <si>
    <t>IBR LEC 2022 SECTORES ESTRATÉGICOS GRUPO 1 PEQUEÑO PROD.</t>
  </si>
  <si>
    <t>IBR LEC 2022 SECTORES ESTRATÉGICOS GRUPO 1 PEQUEÑO PROD. + CLUSTER</t>
  </si>
  <si>
    <t>IBR LEC 2022 SECTORES ESTRATÉGICOS GRUPO 2 MEDIANO PROD.</t>
  </si>
  <si>
    <t>IBR LEC 2022 SECTORES ESTRATÉGICOS GRUPO 2 MEDIANO PROD. + CLUSTER</t>
  </si>
  <si>
    <t>IBR LEC 2022 SECTORES ESTRATÉGICOS GRUPO 2 PEQUEÑO PROD.</t>
  </si>
  <si>
    <t>IBR LEC 2022 SECTORES ESTRATÉGICOS GRUPO 2 PEQUEÑO PROD. + CLUSTER</t>
  </si>
  <si>
    <t>IBR LEC 2021 SECTORES ESTRATÉGICOS GRUPO 2 PEQUEÑO PROD.</t>
  </si>
  <si>
    <t>IBR LEC 2021 SECTORES ESTRATÉGICOS GRUPO 2 MEDIANO PROD.</t>
  </si>
  <si>
    <t>IBR LEC 2021 SECTORES ESTRATÉGICOS GRUPO 2 GRANDE PROD.</t>
  </si>
  <si>
    <t>IBR LEC 2021 SECTORES ESTRATÉGICOS GRUPO 2 PEQUEÑO PROD. + CLUSTER</t>
  </si>
  <si>
    <t>IBR LEC 2021 SECTORES ESTRATÉGICOS GRUPO 2 MEDIANO PROD. + CLUSTER</t>
  </si>
  <si>
    <t>IBR LEC 2021 SECTORES ESTRATÉGICOS GRUPO 2 GRANDE PROD. + CLUSTER</t>
  </si>
  <si>
    <t>UARIV 2022</t>
  </si>
  <si>
    <t>IBR LEC 2021 COMPL ANTIOQUIA SECTORES ESTRATÉGICOS</t>
  </si>
  <si>
    <t>IBR LEC 2021 COMPL ANTIOQUIA SECT ESTR GR 2 y 3</t>
  </si>
  <si>
    <t>IBR LEC 2021 COMPL ANTIOQUIA SECTORES ESTRATÉGICOS GRUPO 3</t>
  </si>
  <si>
    <t>IBR LEC 2021 COMPL ANTIOQUIA SECT ESTR GR 1, 2 Y 3</t>
  </si>
  <si>
    <t>IBR LEC 2021 COMPL ANTIOQUIA SECTORES ESTRATÉGICOS + CLUSTER</t>
  </si>
  <si>
    <t>IBR LEC 2021 COMPL ANTIOQUIA SECTORES ESTRATÉGICOS GRUPO 2</t>
  </si>
  <si>
    <t>IBR LEC 2021 COMPL ANTIOQUIA SECTORES ESTRATÉGICOS GRUPO 2 + CLUSTER</t>
  </si>
  <si>
    <t>IBR LEC 2021 COMPL ANTIOQUIA SECTORES ESTRATÉGICOS GRUPO 3 + CLUSTER</t>
  </si>
  <si>
    <t>IBR LEM 2022 MUJER EMPRENDE</t>
  </si>
  <si>
    <t>IBR LEM 2022 MUJER EMPRENDE PUNTO ADICIONAL</t>
  </si>
  <si>
    <t>IBR REES CTA VEN NORM LEC 2022 REACTIVACION PRODUCTIVA ORIG SIN SUBSIDIO PEQUEÑO PROD.</t>
  </si>
  <si>
    <t>IBR REES CTA VEN NORM LEC 2022 REACTIVACION PRODUCTIVA ORIG SIN SUBSIDIO MEDIANO PROD.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</si>
</sst>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164" formatCode="_-* #,##0.00\ _p_t_a_-;\-* #,##0.00\ _p_t_a_-;_-* &quot;-&quot;??\ _p_t_a_-;_-@_-"/>
    <numFmt numFmtId="165" formatCode=";;;"/>
    <numFmt numFmtId="166" formatCode="_-* #,##0\ _p_t_a_-;\-* #,##0\ _p_t_a_-;_-* &quot;-&quot;??\ _p_t_a_-;_-@_-"/>
    <numFmt numFmtId="167" formatCode="_(* #,##0\ &quot;pta&quot;_);_(* \(#,##0\ &quot;pta&quot;\);_(* &quot;-&quot;??\ &quot;pta&quot;_);_(@_)"/>
    <numFmt numFmtId="168" formatCode="#,##0.0"/>
    <numFmt numFmtId="169" formatCode="_ * #,##0.00_ ;_ * \-#,##0.00_ ;_ * &quot;-&quot;??_ ;_ @_ "/>
    <numFmt numFmtId="170" formatCode="d/mm/yyyy;@"/>
    <numFmt numFmtId="171" formatCode=";;"/>
    <numFmt numFmtId="172" formatCode="0_)"/>
    <numFmt numFmtId="173" formatCode="0.0000000000%"/>
    <numFmt numFmtId="174" formatCode="_-* #,##0.0000\ _p_t_a_-;\-* #,##0.0000\ _p_t_a_-;_-* &quot;-&quot;??\ _p_t_a_-;_-@_-"/>
    <numFmt numFmtId="175" formatCode="_-* #,##0.0\ _p_t_a_-;\-* #,##0.0\ _p_t_a_-;_-* &quot;-&quot;??\ _p_t_a_-;_-@_-"/>
    <numFmt numFmtId="176" formatCode="0.000000"/>
    <numFmt numFmtId="177" formatCode="0.0"/>
    <numFmt numFmtId="178" formatCode="#,##0.000000000"/>
  </numFmts>
  <fonts count="27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3"/>
      <name val="Calibri"/>
      <family val="2"/>
      <scheme val="minor"/>
    </font>
    <font>
      <b/>
      <sz val="14"/>
      <color theme="9" tint="-0.4999699890613556"/>
      <name val="Calibri"/>
      <family val="2"/>
      <scheme val="minor"/>
    </font>
    <font>
      <b/>
      <sz val="14"/>
      <color theme="0" tint="-0.049979999661445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2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9" tint="-0.49996998906135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-0.24997000396251678"/>
        <bgColor indexed="64"/>
      </patternFill>
    </fill>
    <fill>
      <patternFill patternType="solid">
        <fgColor indexed="17"/>
        <bgColor indexed="64"/>
      </patternFill>
    </fill>
  </fills>
  <borders count="39">
    <border>
      <left/>
      <right/>
      <top/>
      <bottom/>
      <diagonal/>
    </border>
    <border>
      <left/>
      <right/>
      <top style="thick">
        <color indexed="54"/>
      </top>
      <bottom/>
    </border>
    <border>
      <left/>
      <right/>
      <top style="thick">
        <color indexed="54"/>
      </top>
      <bottom style="hair">
        <color indexed="16"/>
      </bottom>
    </border>
    <border>
      <left style="medium">
        <color theme="1" tint="0.04998999834060669"/>
      </left>
      <right style="hair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medium">
        <color auto="1"/>
      </right>
      <top/>
      <bottom style="hair">
        <color auto="1"/>
      </bottom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hair">
        <color indexed="16"/>
      </left>
      <right style="medium">
        <color auto="1"/>
      </right>
      <top style="hair">
        <color indexed="16"/>
      </top>
      <bottom/>
    </border>
    <border>
      <left style="hair">
        <color indexed="16"/>
      </left>
      <right style="medium">
        <color auto="1"/>
      </right>
      <top style="hair">
        <color indexed="16"/>
      </top>
      <bottom style="medium">
        <color auto="1"/>
      </bottom>
    </border>
    <border>
      <left style="medium">
        <color theme="1" tint="0.04998999834060669"/>
      </left>
      <right style="hair">
        <color auto="1"/>
      </right>
      <top/>
      <bottom style="hair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/>
      <bottom style="hair">
        <color indexed="16"/>
      </bottom>
    </border>
    <border>
      <left/>
      <right/>
      <top/>
      <bottom style="thick">
        <color theme="1"/>
      </bottom>
    </border>
    <border>
      <left style="hair">
        <color indexed="16"/>
      </left>
      <right style="medium">
        <color auto="1"/>
      </right>
      <top style="hair">
        <color indexed="16"/>
      </top>
      <bottom style="hair">
        <color indexed="16"/>
      </bottom>
    </border>
    <border>
      <left/>
      <right style="medium">
        <color auto="1"/>
      </right>
      <top/>
      <bottom style="hair">
        <color indexed="16"/>
      </bottom>
    </border>
    <border>
      <left style="hair">
        <color auto="1"/>
      </left>
      <right style="medium">
        <color auto="1"/>
      </right>
      <top style="hair">
        <color auto="1"/>
      </top>
      <bottom style="hair">
        <color indexed="16"/>
      </bottom>
    </border>
    <border>
      <left style="medium">
        <color auto="1"/>
      </left>
      <right/>
      <top style="hair">
        <color indexed="16"/>
      </top>
      <bottom style="medium">
        <color auto="1"/>
      </bottom>
    </border>
    <border>
      <left/>
      <right style="hair">
        <color indexed="16"/>
      </right>
      <top style="hair">
        <color indexed="16"/>
      </top>
      <bottom style="medium">
        <color auto="1"/>
      </bottom>
    </border>
    <border>
      <left style="medium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hair">
        <color indexed="16"/>
      </top>
      <bottom style="hair">
        <color indexed="16"/>
      </bottom>
    </border>
    <border>
      <left/>
      <right style="hair">
        <color indexed="16"/>
      </right>
      <top style="hair">
        <color indexed="16"/>
      </top>
      <bottom style="hair">
        <color indexed="16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/>
      <top style="hair">
        <color auto="1"/>
      </top>
      <bottom style="hair">
        <color indexed="16"/>
      </bottom>
    </border>
    <border>
      <left/>
      <right style="hair">
        <color auto="1"/>
      </right>
      <top style="hair">
        <color auto="1"/>
      </top>
      <bottom style="hair">
        <color indexed="16"/>
      </bottom>
    </border>
    <border>
      <left/>
      <right/>
      <top/>
      <bottom style="medium">
        <color auto="1"/>
      </bottom>
    </border>
  </borders>
  <cellStyleXfs count="2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167" fontId="0" fillId="0" borderId="0" applyFont="0" applyFill="0" applyBorder="0" applyAlignment="0" applyProtection="0"/>
    <xf numFmtId="167" fontId="0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</cellStyleXfs>
  <cellXfs count="125">
    <xf numFmtId="0" fontId="0" fillId="0" borderId="0" xfId="0"/>
    <xf numFmtId="0" fontId="3" fillId="2" borderId="0" xfId="0" applyFont="1" applyFill="1" applyAlignment="1" applyProtection="1">
      <alignment horizontal="left"/>
      <protection hidden="1"/>
    </xf>
    <xf numFmtId="0" fontId="4" fillId="0" borderId="0" xfId="0" applyFont="1" applyAlignment="1" applyProtection="1">
      <alignment horizontal="center"/>
      <protection hidden="1"/>
    </xf>
    <xf numFmtId="165" fontId="4" fillId="0" borderId="0" xfId="20" applyNumberFormat="1" applyFont="1" applyBorder="1" applyAlignment="1" applyProtection="1">
      <alignment horizontal="center"/>
      <protection hidden="1"/>
    </xf>
    <xf numFmtId="164" fontId="4" fillId="0" borderId="0" xfId="20" applyFont="1" applyBorder="1" applyProtection="1">
      <protection hidden="1"/>
    </xf>
    <xf numFmtId="164" fontId="4" fillId="2" borderId="0" xfId="20" applyFont="1" applyFill="1" applyBorder="1" applyProtection="1">
      <protection hidden="1"/>
    </xf>
    <xf numFmtId="164" fontId="6" fillId="2" borderId="0" xfId="20" applyFont="1" applyFill="1" applyBorder="1" applyProtection="1">
      <protection hidden="1"/>
    </xf>
    <xf numFmtId="4" fontId="4" fillId="2" borderId="0" xfId="0" applyNumberFormat="1" applyFont="1" applyFill="1" applyProtection="1">
      <protection locked="0"/>
    </xf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8" fillId="2" borderId="1" xfId="0" applyFont="1" applyFill="1" applyBorder="1" applyProtection="1">
      <protection hidden="1"/>
    </xf>
    <xf numFmtId="164" fontId="4" fillId="2" borderId="1" xfId="20" applyFont="1" applyFill="1" applyBorder="1" applyProtection="1">
      <protection hidden="1"/>
    </xf>
    <xf numFmtId="4" fontId="4" fillId="2" borderId="0" xfId="0" applyNumberFormat="1" applyFont="1" applyFill="1" applyProtection="1">
      <protection hidden="1"/>
    </xf>
    <xf numFmtId="4" fontId="4" fillId="0" borderId="0" xfId="0" applyNumberFormat="1" applyFont="1" applyProtection="1">
      <protection locked="0"/>
    </xf>
    <xf numFmtId="4" fontId="2" fillId="2" borderId="0" xfId="0" applyNumberFormat="1" applyFont="1" applyFill="1" applyProtection="1">
      <protection hidden="1"/>
    </xf>
    <xf numFmtId="164" fontId="4" fillId="0" borderId="0" xfId="20" applyFont="1" applyFill="1" applyBorder="1" applyProtection="1">
      <protection hidden="1" locked="0"/>
    </xf>
    <xf numFmtId="171" fontId="4" fillId="2" borderId="0" xfId="0" applyNumberFormat="1" applyFont="1" applyFill="1" applyProtection="1">
      <protection locked="0"/>
    </xf>
    <xf numFmtId="169" fontId="4" fillId="0" borderId="0" xfId="0" applyNumberFormat="1" applyFont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left" wrapText="1" indent="3"/>
      <protection hidden="1"/>
    </xf>
    <xf numFmtId="0" fontId="7" fillId="2" borderId="0" xfId="0" applyFont="1" applyFill="1" applyAlignment="1" applyProtection="1">
      <alignment horizontal="center" wrapText="1"/>
      <protection hidden="1"/>
    </xf>
    <xf numFmtId="0" fontId="7" fillId="2" borderId="2" xfId="0" applyFont="1" applyFill="1" applyBorder="1" applyAlignment="1" applyProtection="1">
      <alignment horizontal="center" wrapText="1"/>
      <protection hidden="1"/>
    </xf>
    <xf numFmtId="3" fontId="4" fillId="0" borderId="0" xfId="21" applyNumberFormat="1" applyFont="1" applyFill="1" applyBorder="1" applyAlignment="1" applyProtection="1">
      <alignment horizontal="right"/>
      <protection locked="0"/>
    </xf>
    <xf numFmtId="3" fontId="5" fillId="0" borderId="0" xfId="21" applyNumberFormat="1" applyFont="1" applyFill="1" applyBorder="1" applyAlignment="1" applyProtection="1">
      <alignment horizontal="right"/>
      <protection hidden="1"/>
    </xf>
    <xf numFmtId="164" fontId="4" fillId="0" borderId="0" xfId="20" applyFont="1" applyBorder="1" applyAlignment="1" applyProtection="1">
      <alignment wrapText="1"/>
      <protection hidden="1" locked="0"/>
    </xf>
    <xf numFmtId="4" fontId="5" fillId="2" borderId="0" xfId="21" applyNumberFormat="1" applyFont="1" applyFill="1" applyBorder="1" applyAlignment="1" applyProtection="1">
      <alignment horizontal="right"/>
      <protection hidden="1"/>
    </xf>
    <xf numFmtId="174" fontId="6" fillId="0" borderId="0" xfId="20" applyNumberFormat="1" applyFont="1" applyFill="1" applyBorder="1" applyProtection="1">
      <protection hidden="1"/>
    </xf>
    <xf numFmtId="164" fontId="14" fillId="2" borderId="0" xfId="20" applyFont="1" applyFill="1" applyBorder="1" applyAlignment="1" applyProtection="1">
      <alignment horizontal="center" vertical="center"/>
      <protection hidden="1"/>
    </xf>
    <xf numFmtId="175" fontId="14" fillId="2" borderId="0" xfId="20" applyNumberFormat="1" applyFont="1" applyFill="1" applyBorder="1" applyAlignment="1" applyProtection="1">
      <alignment horizontal="left"/>
      <protection hidden="1"/>
    </xf>
    <xf numFmtId="175" fontId="14" fillId="2" borderId="0" xfId="20" applyNumberFormat="1" applyFont="1" applyFill="1" applyBorder="1" applyAlignment="1" applyProtection="1">
      <alignment horizontal="left" vertical="center"/>
      <protection hidden="1"/>
    </xf>
    <xf numFmtId="164" fontId="16" fillId="0" borderId="0" xfId="20" applyFont="1" applyFill="1" applyBorder="1" applyAlignment="1" applyProtection="1">
      <alignment horizontal="center" vertical="center"/>
      <protection hidden="1"/>
    </xf>
    <xf numFmtId="166" fontId="5" fillId="0" borderId="0" xfId="20" applyNumberFormat="1" applyFont="1" applyFill="1" applyBorder="1" applyAlignment="1" applyProtection="1">
      <alignment/>
      <protection hidden="1"/>
    </xf>
    <xf numFmtId="0" fontId="4" fillId="0" borderId="0" xfId="0" applyFont="1"/>
    <xf numFmtId="0" fontId="4" fillId="0" borderId="0" xfId="0" applyFont="1" applyAlignment="1">
      <alignment horizontal="center"/>
    </xf>
    <xf numFmtId="166" fontId="4" fillId="0" borderId="0" xfId="20" applyNumberFormat="1" applyFont="1"/>
    <xf numFmtId="166" fontId="4" fillId="0" borderId="0" xfId="0" applyNumberFormat="1" applyFont="1"/>
    <xf numFmtId="0" fontId="4" fillId="0" borderId="0" xfId="0" applyFont="1" applyAlignment="1" applyProtection="1">
      <alignment horizontal="left"/>
      <protection hidden="1"/>
    </xf>
    <xf numFmtId="4" fontId="11" fillId="2" borderId="0" xfId="0" applyNumberFormat="1" applyFont="1" applyFill="1" applyAlignment="1" applyProtection="1">
      <alignment horizontal="right" vertical="center"/>
      <protection hidden="1"/>
    </xf>
    <xf numFmtId="166" fontId="18" fillId="0" borderId="0" xfId="20" applyNumberFormat="1" applyFont="1" applyFill="1" applyBorder="1" applyAlignment="1" applyProtection="1">
      <alignment horizontal="center"/>
      <protection locked="0"/>
    </xf>
    <xf numFmtId="4" fontId="6" fillId="2" borderId="0" xfId="0" applyNumberFormat="1" applyFont="1" applyFill="1" applyProtection="1">
      <protection hidden="1" locked="0"/>
    </xf>
    <xf numFmtId="176" fontId="19" fillId="0" borderId="0" xfId="0" applyNumberFormat="1" applyFont="1" applyAlignment="1" applyProtection="1">
      <alignment horizontal="center" vertical="center"/>
      <protection hidden="1"/>
    </xf>
    <xf numFmtId="4" fontId="10" fillId="2" borderId="3" xfId="0" applyNumberFormat="1" applyFont="1" applyFill="1" applyBorder="1" applyProtection="1">
      <protection hidden="1"/>
    </xf>
    <xf numFmtId="4" fontId="10" fillId="2" borderId="4" xfId="0" applyNumberFormat="1" applyFont="1" applyFill="1" applyBorder="1" applyProtection="1">
      <protection hidden="1"/>
    </xf>
    <xf numFmtId="172" fontId="10" fillId="3" borderId="5" xfId="0" applyNumberFormat="1" applyFont="1" applyFill="1" applyBorder="1" applyAlignment="1" applyProtection="1">
      <alignment horizontal="center" vertical="center"/>
      <protection locked="0"/>
    </xf>
    <xf numFmtId="3" fontId="10" fillId="3" borderId="6" xfId="21" applyNumberFormat="1" applyFont="1" applyFill="1" applyBorder="1" applyAlignment="1" applyProtection="1">
      <alignment horizontal="center" vertical="center"/>
      <protection locked="0"/>
    </xf>
    <xf numFmtId="15" fontId="10" fillId="4" borderId="6" xfId="0" applyNumberFormat="1" applyFont="1" applyFill="1" applyBorder="1" applyAlignment="1" applyProtection="1">
      <alignment horizontal="center" vertical="center"/>
      <protection hidden="1" locked="0"/>
    </xf>
    <xf numFmtId="0" fontId="21" fillId="0" borderId="0" xfId="0" applyFont="1" applyAlignment="1" applyProtection="1">
      <alignment horizontal="right"/>
      <protection hidden="1"/>
    </xf>
    <xf numFmtId="1" fontId="11" fillId="0" borderId="0" xfId="21" applyNumberFormat="1" applyFont="1" applyFill="1" applyBorder="1" applyAlignment="1" applyProtection="1">
      <alignment horizontal="center"/>
      <protection hidden="1" locked="0"/>
    </xf>
    <xf numFmtId="4" fontId="11" fillId="0" borderId="0" xfId="21" applyNumberFormat="1" applyFont="1" applyFill="1" applyBorder="1" applyAlignment="1" applyProtection="1">
      <alignment horizontal="right"/>
      <protection locked="0"/>
    </xf>
    <xf numFmtId="4" fontId="11" fillId="2" borderId="0" xfId="21" applyNumberFormat="1" applyFont="1" applyFill="1" applyBorder="1" applyAlignment="1" applyProtection="1">
      <alignment horizontal="right"/>
      <protection locked="0"/>
    </xf>
    <xf numFmtId="170" fontId="11" fillId="0" borderId="0" xfId="22" applyNumberFormat="1" applyFont="1" applyFill="1" applyBorder="1" applyAlignment="1" applyProtection="1">
      <alignment horizontal="right" wrapText="1"/>
      <protection locked="0"/>
    </xf>
    <xf numFmtId="3" fontId="11" fillId="0" borderId="0" xfId="21" applyNumberFormat="1" applyFont="1" applyFill="1" applyBorder="1" applyAlignment="1" applyProtection="1">
      <alignment horizontal="right"/>
      <protection locked="0"/>
    </xf>
    <xf numFmtId="3" fontId="21" fillId="0" borderId="0" xfId="21" applyNumberFormat="1" applyFont="1" applyFill="1" applyBorder="1" applyAlignment="1" applyProtection="1">
      <alignment horizontal="right"/>
      <protection hidden="1"/>
    </xf>
    <xf numFmtId="164" fontId="11" fillId="0" borderId="0" xfId="20" applyFont="1" applyBorder="1" applyAlignment="1" applyProtection="1">
      <alignment wrapText="1"/>
      <protection hidden="1" locked="0"/>
    </xf>
    <xf numFmtId="0" fontId="11" fillId="0" borderId="0" xfId="0" applyFont="1" applyAlignment="1" applyProtection="1">
      <alignment wrapText="1"/>
      <protection hidden="1"/>
    </xf>
    <xf numFmtId="1" fontId="21" fillId="0" borderId="0" xfId="21" applyNumberFormat="1" applyFont="1" applyFill="1" applyBorder="1" applyAlignment="1" applyProtection="1">
      <alignment horizontal="center"/>
      <protection hidden="1" locked="0"/>
    </xf>
    <xf numFmtId="1" fontId="21" fillId="0" borderId="0" xfId="0" applyNumberFormat="1" applyFont="1" applyAlignment="1" applyProtection="1">
      <alignment horizontal="right"/>
      <protection hidden="1"/>
    </xf>
    <xf numFmtId="4" fontId="21" fillId="2" borderId="0" xfId="21" applyNumberFormat="1" applyFont="1" applyFill="1" applyBorder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0" fontId="7" fillId="0" borderId="0" xfId="0" applyFont="1" applyAlignment="1">
      <alignment horizontal="center" vertical="center" wrapText="1"/>
    </xf>
    <xf numFmtId="177" fontId="4" fillId="0" borderId="0" xfId="0" applyNumberFormat="1" applyFont="1"/>
    <xf numFmtId="0" fontId="10" fillId="2" borderId="7" xfId="0" applyFont="1" applyFill="1" applyBorder="1" applyAlignment="1" applyProtection="1">
      <alignment horizontal="center" vertical="center" wrapText="1"/>
      <protection hidden="1"/>
    </xf>
    <xf numFmtId="3" fontId="20" fillId="3" borderId="8" xfId="21" applyNumberFormat="1" applyFont="1" applyFill="1" applyBorder="1" applyAlignment="1" applyProtection="1">
      <alignment horizontal="right" vertical="center"/>
      <protection locked="0"/>
    </xf>
    <xf numFmtId="4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hidden="1" locked="0"/>
    </xf>
    <xf numFmtId="3" fontId="12" fillId="5" borderId="9" xfId="21" applyNumberFormat="1" applyFont="1" applyFill="1" applyBorder="1" applyAlignment="1" applyProtection="1">
      <alignment horizontal="center" vertical="center"/>
      <protection hidden="1"/>
    </xf>
    <xf numFmtId="3" fontId="20" fillId="4" borderId="10" xfId="2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4" fontId="10" fillId="2" borderId="0" xfId="0" applyNumberFormat="1" applyFont="1" applyFill="1" applyAlignment="1" applyProtection="1">
      <alignment horizontal="center" vertical="center" wrapText="1"/>
      <protection hidden="1"/>
    </xf>
    <xf numFmtId="173" fontId="5" fillId="0" borderId="0" xfId="21" applyNumberFormat="1" applyFont="1" applyFill="1" applyBorder="1" applyAlignment="1" applyProtection="1">
      <alignment horizontal="right"/>
      <protection hidden="1"/>
    </xf>
    <xf numFmtId="4" fontId="10" fillId="2" borderId="11" xfId="0" applyNumberFormat="1" applyFont="1" applyFill="1" applyBorder="1" applyProtection="1">
      <protection hidden="1"/>
    </xf>
    <xf numFmtId="164" fontId="7" fillId="2" borderId="12" xfId="20" applyFont="1" applyFill="1" applyBorder="1" applyAlignment="1" applyProtection="1">
      <alignment horizontal="center" vertical="center"/>
      <protection hidden="1"/>
    </xf>
    <xf numFmtId="0" fontId="7" fillId="2" borderId="12" xfId="20" applyNumberFormat="1" applyFont="1" applyFill="1" applyBorder="1" applyAlignment="1" applyProtection="1">
      <alignment horizontal="center" vertical="center"/>
      <protection hidden="1"/>
    </xf>
    <xf numFmtId="4" fontId="4" fillId="2" borderId="12" xfId="0" applyNumberFormat="1" applyFont="1" applyFill="1" applyBorder="1" applyProtection="1">
      <protection locked="0"/>
    </xf>
    <xf numFmtId="168" fontId="12" fillId="2" borderId="13" xfId="20" applyNumberFormat="1" applyFont="1" applyFill="1" applyBorder="1" applyAlignment="1" applyProtection="1">
      <alignment horizontal="center" vertical="center" wrapText="1"/>
      <protection hidden="1"/>
    </xf>
    <xf numFmtId="164" fontId="7" fillId="2" borderId="14" xfId="20" applyFont="1" applyFill="1" applyBorder="1" applyAlignment="1" applyProtection="1">
      <alignment horizontal="center" vertical="center" wrapText="1"/>
      <protection hidden="1"/>
    </xf>
    <xf numFmtId="0" fontId="25" fillId="6" borderId="0" xfId="0" applyFont="1" applyFill="1" applyProtection="1">
      <protection hidden="1"/>
    </xf>
    <xf numFmtId="0" fontId="9" fillId="6" borderId="0" xfId="0" applyFont="1" applyFill="1" applyAlignment="1" applyProtection="1">
      <alignment horizontal="center"/>
      <protection hidden="1"/>
    </xf>
    <xf numFmtId="0" fontId="7" fillId="2" borderId="15" xfId="0" applyFont="1" applyFill="1" applyBorder="1" applyAlignment="1" applyProtection="1">
      <alignment horizontal="center" wrapText="1"/>
      <protection hidden="1"/>
    </xf>
    <xf numFmtId="0" fontId="7" fillId="2" borderId="16" xfId="0" applyFont="1" applyFill="1" applyBorder="1" applyAlignment="1" applyProtection="1">
      <alignment horizontal="center" vertical="center" wrapText="1"/>
      <protection hidden="1"/>
    </xf>
    <xf numFmtId="3" fontId="10" fillId="4" borderId="17" xfId="21" applyNumberFormat="1" applyFont="1" applyFill="1" applyBorder="1" applyAlignment="1" applyProtection="1">
      <alignment horizontal="center" vertical="center"/>
      <protection hidden="1"/>
    </xf>
    <xf numFmtId="164" fontId="14" fillId="2" borderId="0" xfId="20" applyFont="1" applyFill="1" applyBorder="1" applyAlignment="1" applyProtection="1">
      <alignment horizontal="center" vertical="center" wrapText="1"/>
      <protection hidden="1"/>
    </xf>
    <xf numFmtId="164" fontId="16" fillId="6" borderId="0" xfId="20" applyFont="1" applyFill="1" applyBorder="1" applyAlignment="1" applyProtection="1">
      <alignment horizontal="center" vertical="center" wrapText="1"/>
      <protection hidden="1" locked="0"/>
    </xf>
    <xf numFmtId="166" fontId="6" fillId="7" borderId="0" xfId="20" applyNumberFormat="1" applyFont="1" applyFill="1" applyBorder="1" applyProtection="1">
      <protection hidden="1"/>
    </xf>
    <xf numFmtId="178" fontId="12" fillId="5" borderId="18" xfId="21" applyNumberFormat="1" applyFont="1" applyFill="1" applyBorder="1" applyAlignment="1" applyProtection="1">
      <alignment horizontal="center" vertical="center"/>
      <protection hidden="1" locked="0"/>
    </xf>
    <xf numFmtId="178" fontId="10" fillId="3" borderId="19" xfId="21" applyNumberFormat="1" applyFont="1" applyFill="1" applyBorder="1" applyAlignment="1" applyProtection="1">
      <alignment horizontal="center" vertical="center"/>
      <protection hidden="1" locked="0"/>
    </xf>
    <xf numFmtId="0" fontId="20" fillId="2" borderId="20" xfId="0" applyFont="1" applyFill="1" applyBorder="1" applyAlignment="1" applyProtection="1">
      <alignment horizontal="left"/>
      <protection hidden="1"/>
    </xf>
    <xf numFmtId="0" fontId="20" fillId="2" borderId="21" xfId="0" applyFont="1" applyFill="1" applyBorder="1" applyAlignment="1" applyProtection="1">
      <alignment horizontal="left"/>
      <protection hidden="1"/>
    </xf>
    <xf numFmtId="0" fontId="10" fillId="2" borderId="22" xfId="0" applyFont="1" applyFill="1" applyBorder="1" applyAlignment="1" applyProtection="1">
      <alignment horizontal="center" vertical="center"/>
      <protection hidden="1"/>
    </xf>
    <xf numFmtId="0" fontId="10" fillId="2" borderId="23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4" fontId="13" fillId="8" borderId="24" xfId="21" applyNumberFormat="1" applyFont="1" applyFill="1" applyBorder="1" applyAlignment="1" applyProtection="1">
      <alignment horizontal="center" vertical="center" wrapText="1"/>
      <protection hidden="1"/>
    </xf>
    <xf numFmtId="4" fontId="13" fillId="8" borderId="12" xfId="21" applyNumberFormat="1" applyFont="1" applyFill="1" applyBorder="1" applyAlignment="1" applyProtection="1">
      <alignment horizontal="center" vertical="center" wrapText="1"/>
      <protection hidden="1"/>
    </xf>
    <xf numFmtId="4" fontId="13" fillId="8" borderId="13" xfId="21" applyNumberFormat="1" applyFont="1" applyFill="1" applyBorder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/>
      <protection hidden="1"/>
    </xf>
    <xf numFmtId="4" fontId="24" fillId="9" borderId="25" xfId="0" applyNumberFormat="1" applyFont="1" applyFill="1" applyBorder="1" applyAlignment="1" applyProtection="1">
      <alignment horizontal="center" vertical="center"/>
      <protection hidden="1"/>
    </xf>
    <xf numFmtId="4" fontId="24" fillId="9" borderId="0" xfId="0" applyNumberFormat="1" applyFont="1" applyFill="1" applyAlignment="1" applyProtection="1">
      <alignment horizontal="center" vertical="center"/>
      <protection hidden="1"/>
    </xf>
    <xf numFmtId="4" fontId="24" fillId="9" borderId="26" xfId="0" applyNumberFormat="1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 wrapText="1"/>
      <protection hidden="1"/>
    </xf>
    <xf numFmtId="0" fontId="12" fillId="2" borderId="28" xfId="0" applyFont="1" applyFill="1" applyBorder="1" applyAlignment="1" applyProtection="1">
      <alignment horizontal="center" vertical="center" wrapText="1"/>
      <protection hidden="1"/>
    </xf>
    <xf numFmtId="164" fontId="17" fillId="0" borderId="0" xfId="20" applyFont="1" applyFill="1" applyBorder="1" applyAlignment="1" applyProtection="1">
      <alignment horizontal="center"/>
      <protection hidden="1"/>
    </xf>
    <xf numFmtId="166" fontId="18" fillId="10" borderId="0" xfId="20" applyNumberFormat="1" applyFont="1" applyFill="1" applyBorder="1" applyAlignment="1" applyProtection="1">
      <alignment horizontal="center" vertical="center"/>
      <protection locked="0"/>
    </xf>
    <xf numFmtId="164" fontId="5" fillId="2" borderId="0" xfId="20" applyFont="1" applyFill="1" applyBorder="1" applyAlignment="1" applyProtection="1">
      <alignment horizontal="center"/>
      <protection hidden="1"/>
    </xf>
    <xf numFmtId="0" fontId="10" fillId="4" borderId="29" xfId="0" applyFont="1" applyFill="1" applyBorder="1" applyAlignment="1" applyProtection="1">
      <alignment horizontal="center" vertical="center" wrapText="1"/>
      <protection hidden="1" locked="0"/>
    </xf>
    <xf numFmtId="0" fontId="10" fillId="4" borderId="5" xfId="0" applyFont="1" applyFill="1" applyBorder="1" applyAlignment="1" applyProtection="1">
      <alignment horizontal="center" vertical="center" wrapText="1"/>
      <protection hidden="1" locked="0"/>
    </xf>
    <xf numFmtId="0" fontId="10" fillId="4" borderId="30" xfId="0" applyFont="1" applyFill="1" applyBorder="1" applyAlignment="1" applyProtection="1">
      <alignment horizontal="center" vertical="center" wrapText="1"/>
      <protection hidden="1" locked="0"/>
    </xf>
    <xf numFmtId="0" fontId="10" fillId="4" borderId="6" xfId="0" applyFont="1" applyFill="1" applyBorder="1" applyAlignment="1" applyProtection="1">
      <alignment horizontal="center" vertical="center" wrapText="1"/>
      <protection hidden="1" locked="0"/>
    </xf>
    <xf numFmtId="0" fontId="10" fillId="2" borderId="22" xfId="0" applyFont="1" applyFill="1" applyBorder="1" applyAlignment="1" applyProtection="1">
      <alignment horizontal="left"/>
      <protection hidden="1"/>
    </xf>
    <xf numFmtId="0" fontId="10" fillId="2" borderId="23" xfId="0" applyFont="1" applyFill="1" applyBorder="1" applyAlignment="1" applyProtection="1">
      <alignment horizontal="left"/>
      <protection hidden="1"/>
    </xf>
    <xf numFmtId="166" fontId="15" fillId="6" borderId="31" xfId="20" applyNumberFormat="1" applyFont="1" applyFill="1" applyBorder="1" applyAlignment="1" applyProtection="1">
      <alignment horizontal="center"/>
      <protection hidden="1" locked="0"/>
    </xf>
    <xf numFmtId="166" fontId="15" fillId="6" borderId="32" xfId="20" applyNumberFormat="1" applyFont="1" applyFill="1" applyBorder="1" applyAlignment="1" applyProtection="1">
      <alignment horizontal="center"/>
      <protection hidden="1" locked="0"/>
    </xf>
    <xf numFmtId="166" fontId="15" fillId="6" borderId="33" xfId="20" applyNumberFormat="1" applyFont="1" applyFill="1" applyBorder="1" applyAlignment="1" applyProtection="1">
      <alignment horizontal="center"/>
      <protection hidden="1" locked="0"/>
    </xf>
    <xf numFmtId="0" fontId="22" fillId="11" borderId="24" xfId="0" applyFont="1" applyFill="1" applyBorder="1" applyAlignment="1" applyProtection="1">
      <alignment horizontal="center" vertical="center" wrapText="1"/>
      <protection locked="0"/>
    </xf>
    <xf numFmtId="0" fontId="22" fillId="11" borderId="12" xfId="0" applyFont="1" applyFill="1" applyBorder="1" applyAlignment="1" applyProtection="1">
      <alignment horizontal="center" vertical="center" wrapText="1"/>
      <protection locked="0"/>
    </xf>
    <xf numFmtId="0" fontId="23" fillId="3" borderId="34" xfId="0" applyFont="1" applyFill="1" applyBorder="1" applyAlignment="1" applyProtection="1" quotePrefix="1">
      <alignment horizontal="center" vertical="center" wrapText="1"/>
      <protection locked="0"/>
    </xf>
    <xf numFmtId="0" fontId="23" fillId="3" borderId="35" xfId="0" applyFont="1" applyFill="1" applyBorder="1" applyAlignment="1" applyProtection="1" quotePrefix="1">
      <alignment horizontal="center" vertical="center"/>
      <protection locked="0"/>
    </xf>
    <xf numFmtId="0" fontId="12" fillId="2" borderId="36" xfId="0" applyFont="1" applyFill="1" applyBorder="1" applyAlignment="1" applyProtection="1">
      <alignment horizontal="center" vertical="center" wrapText="1"/>
      <protection hidden="1"/>
    </xf>
    <xf numFmtId="0" fontId="12" fillId="2" borderId="37" xfId="0" applyFont="1" applyFill="1" applyBorder="1" applyAlignment="1" applyProtection="1">
      <alignment horizontal="center" vertical="center" wrapText="1"/>
      <protection hidden="1"/>
    </xf>
    <xf numFmtId="0" fontId="10" fillId="2" borderId="27" xfId="0" applyFont="1" applyFill="1" applyBorder="1" applyAlignment="1" applyProtection="1">
      <alignment horizontal="center" vertical="center"/>
      <protection hidden="1"/>
    </xf>
    <xf numFmtId="0" fontId="10" fillId="2" borderId="28" xfId="0" applyFont="1" applyFill="1" applyBorder="1" applyAlignment="1" applyProtection="1">
      <alignment horizontal="center" vertical="center"/>
      <protection hidden="1"/>
    </xf>
    <xf numFmtId="164" fontId="16" fillId="6" borderId="38" xfId="20" applyFont="1" applyFill="1" applyBorder="1" applyAlignment="1" applyProtection="1">
      <alignment horizontal="center" vertical="center" wrapText="1"/>
      <protection hidden="1"/>
    </xf>
  </cellXfs>
  <cellStyles count="13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Währung" xfId="21"/>
    <cellStyle name="Währung 2" xfId="22"/>
    <cellStyle name="Normal 11" xfId="23"/>
    <cellStyle name="Normal 5" xfId="24"/>
    <cellStyle name="Normal 2" xfId="25"/>
    <cellStyle name="Normal 2 2" xfId="26"/>
  </cellStyles>
  <dxfs count="26"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bottom style="thin">
          <color auto="1"/>
        </bottom>
      </border>
    </dxf>
    <dxf>
      <font>
        <b/>
        <i val="0"/>
        <color auto="1"/>
      </font>
      <fill>
        <patternFill>
          <bgColor theme="9" tint="0.5999600291252136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indexed="43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indexed="12"/>
      </font>
      <fill>
        <patternFill>
          <bgColor indexed="34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indexed="11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7999799847602844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3999499976634979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7999799847602844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theme="4" tint="-0.4999699890613556"/>
      </font>
      <fill>
        <patternFill>
          <bgColor rgb="FFFFFF00"/>
        </patternFill>
      </fill>
    </dxf>
    <dxf>
      <font>
        <b/>
        <i val="0"/>
        <color indexed="10"/>
      </font>
      <fill>
        <patternFill>
          <bgColor theme="0" tint="-0.0499799996614456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9" tint="0.3999499976634979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5999600291252136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3999499976634979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theme="9" tint="0.3999499976634979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indexed="41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indexed="12"/>
      </font>
      <fill>
        <patternFill>
          <bgColor indexed="3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indexed="43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/>
        <i val="0"/>
        <color auto="1"/>
      </font>
      <fill>
        <patternFill>
          <bgColor indexed="43"/>
        </patternFill>
      </fill>
    </dxf>
  </dxfs>
  <tableStyles count="1" defaultTableStyle="TableStyleMedium2" defaultPivotStyle="PivotStyleLight16">
    <tableStyle name="Invisible" pivot="0" table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sharedStrings" Target="sharedStrings.xml" /><Relationship Id="rId7" Type="http://schemas.openxmlformats.org/officeDocument/2006/relationships/calcChain" Target="calcChain.xml" /><Relationship Id="rId6" Type="http://schemas.openxmlformats.org/officeDocument/2006/relationships/externalLink" Target="externalLinks/externalLink1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ctrProps/ctr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5</xdr:row>
          <xdr:rowOff>438150</xdr:rowOff>
        </xdr:from>
        <xdr:to>
          <xdr:col>15</xdr:col>
          <xdr:colOff>485775</xdr:colOff>
          <xdr:row>6</xdr:row>
          <xdr:rowOff>466725</xdr:rowOff>
        </xdr:to>
        <xdr:sp macro="[0]!borrar" fLocksText="0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>
              <a:spLocks noRot="1"/>
            </xdr:cNvSpPr>
          </xdr:nvSpPr>
          <xdr:spPr>
            <a:xfrm>
              <a:off x="8515350" y="1724025"/>
              <a:ext cx="1257300" cy="523875"/>
            </a:xfrm>
            <a:custGeom>
              <a:pathLst>
                <a:path h="21600" w="21600">
                  <a:moveTo>
                    <a:pt x="0" y="0"/>
                  </a:moveTo>
                  <a:lnTo>
                    <a:pt x="0" y="21600"/>
                  </a:lnTo>
                  <a:lnTo>
                    <a:pt x="21600" y="0"/>
                  </a:lnTo>
                  <a:close/>
                </a:path>
              </a:pathLst>
            </a:custGeom>
            <a:ln>
              <a:solidFill>
                <a:srgbClr val="000000"/>
              </a:solidFill>
            </a:ln>
          </xdr:spPr>
          <xdr:txBody>
            <a:bodyPr lIns="27432" tIns="27432" rIns="27432" bIns="27432" vertOverflow="clip" wrap="square" anchor="ctr" upright="1"/>
            <a:p>
              <a:pPr algn="ctr" rtl="0"/>
              <a:r>
                <a:rPr lang="es-CO" sz="1200" u="none" b="1" i="0" baseline="0">
                  <a:solidFill>
                    <a:srgbClr val="0000FF"/>
                  </a:solidFill>
                  <a:latin typeface="Calibri"/>
                  <a:cs typeface="Calibri"/>
                </a:rPr>
                <a:t>BORRAR</a:t>
              </a:r>
            </a:p>
          </xdr:txBody>
        </xdr:sp>
        <xdr:clientData fLocksWithSheet="0" fPrintsWithSheet="0"/>
      </xdr:twoCellAnchor>
    </mc:Choice>
    <mc:Fallback/>
  </mc:AlternateContent>
  <xdr:twoCellAnchor editAs="oneCell">
    <xdr:from>
      <xdr:col>14</xdr:col>
      <xdr:colOff>466724</xdr:colOff>
      <xdr:row>1</xdr:row>
      <xdr:rowOff>9525</xdr:rowOff>
    </xdr:from>
    <xdr:to>
      <xdr:col>15</xdr:col>
      <xdr:colOff>666750</xdr:colOff>
      <xdr:row>5</xdr:row>
      <xdr:rowOff>57150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15375" y="314325"/>
          <a:ext cx="1238250" cy="1028700"/>
        </a:xfrm>
        <a:prstGeom prst="rect"/>
        <a:effectLst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://www.finagro.com.co/BACK/ARCHIVOS/CURSOS/MORRIS/oficce-acces/Amortizaci&#243;n%20de%20pr&#233;stamo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 de amortización"/>
    </sheetNames>
    <sheetDataSet>
      <sheetData sheetId="0" refreshError="1">
        <row r="6">
          <cell r="D6">
            <v>50000000</v>
          </cell>
        </row>
        <row r="7">
          <cell r="D7">
            <v>0.01</v>
          </cell>
        </row>
        <row r="8">
          <cell r="D8">
            <v>15</v>
          </cell>
        </row>
        <row r="10">
          <cell r="D10">
            <v>38784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ctrlProp" Target="../ctrProps/ctrProp1.xml" /><Relationship Id="rId3" Type="http://schemas.openxmlformats.org/officeDocument/2006/relationships/vmlDrawing" Target="../drawings/vmlDrawing1.vml" /><Relationship Id="rId4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O201"/>
  <sheetViews>
    <sheetView showGridLines="0" tabSelected="1" workbookViewId="0" topLeftCell="D7">
      <selection pane="topLeft" activeCell="M11" sqref="M11"/>
    </sheetView>
  </sheetViews>
  <sheetFormatPr defaultColWidth="11.424285714285714" defaultRowHeight="15" customHeight="1"/>
  <cols>
    <col min="1" max="1" width="11" style="2" hidden="1" customWidth="1"/>
    <col min="2" max="2" width="5.714285714285714" style="2" hidden="1" customWidth="1"/>
    <col min="3" max="3" width="11" style="13" hidden="1" customWidth="1"/>
    <col min="4" max="4" width="2.2857142857142856" style="7" customWidth="1"/>
    <col min="5" max="5" width="17" style="7" bestFit="1" customWidth="1"/>
    <col min="6" max="6" width="14" style="7" customWidth="1"/>
    <col min="7" max="7" width="19.857142857142858" style="7" customWidth="1"/>
    <col min="8" max="8" width="20.857142857142858" style="7" customWidth="1"/>
    <col min="9" max="9" width="15.571428571428571" style="7" customWidth="1"/>
    <col min="10" max="10" width="8.285714285714286" style="7" hidden="1" customWidth="1"/>
    <col min="11" max="11" width="15.571428571428571" style="7" hidden="1" customWidth="1"/>
    <col min="12" max="12" width="14" style="7" hidden="1" customWidth="1"/>
    <col min="13" max="13" width="18.142857142857142" style="8" customWidth="1"/>
    <col min="14" max="14" width="16" style="8" customWidth="1"/>
    <col min="15" max="15" width="15.571428571428571" style="8" customWidth="1"/>
    <col min="16" max="16379" width="11.428571428571429" style="8"/>
    <col min="16380" max="16384" width="1.4285714285714286" style="8" customWidth="1"/>
  </cols>
  <sheetData>
    <row r="1" spans="5:13" ht="24" customHeight="1">
      <c r="E1" s="104" t="s">
        <v>41</v>
      </c>
      <c r="F1" s="104"/>
      <c r="H1" s="43">
        <f>ABS((SUM(G23:G1000000)-G11))</f>
        <v>0</v>
      </c>
      <c r="M1" s="71">
        <f>+No_Años2</f>
        <v>4</v>
      </c>
    </row>
    <row r="2" spans="1:14" ht="35.25" customHeight="1">
      <c r="A2" s="1"/>
      <c r="B2" s="3"/>
      <c r="C2" s="4"/>
      <c r="D2" s="5"/>
      <c r="E2" s="105" t="s">
        <v>38</v>
      </c>
      <c r="F2" s="105"/>
      <c r="G2" s="35"/>
      <c r="H2" s="31" t="s">
        <v>299</v>
      </c>
      <c r="I2" s="32">
        <f>+_xlfn.XLOOKUP($E7,Hoja2!$B$1:$B$417,Hoja2!$C$1:$C$417)</f>
        <v>4</v>
      </c>
      <c r="J2" s="6"/>
      <c r="K2" s="6"/>
      <c r="M2" s="85" t="s">
        <v>407</v>
      </c>
      <c r="N2" s="32">
        <f>+_xlfn.XLOOKUP($E7,Hoja2!$B$1:$B$417,Hoja2!$G$1:$G$417,0)</f>
        <v>0</v>
      </c>
    </row>
    <row r="3" spans="1:14" ht="3.75" customHeight="1">
      <c r="A3" s="1"/>
      <c r="B3" s="3"/>
      <c r="C3" s="4"/>
      <c r="D3" s="5"/>
      <c r="E3" s="42"/>
      <c r="F3" s="42"/>
      <c r="G3" s="35"/>
      <c r="H3" s="31"/>
      <c r="I3" s="32"/>
      <c r="J3" s="6"/>
      <c r="K3" s="6"/>
      <c r="M3" s="4"/>
      <c r="N3" s="4"/>
    </row>
    <row r="4" spans="1:14" ht="24" customHeight="1">
      <c r="A4" s="1"/>
      <c r="B4" s="3"/>
      <c r="C4" s="4"/>
      <c r="D4" s="5"/>
      <c r="E4" s="113" t="s">
        <v>287</v>
      </c>
      <c r="F4" s="114"/>
      <c r="G4" s="115"/>
      <c r="H4" s="31" t="s">
        <v>37</v>
      </c>
      <c r="I4" s="33">
        <f>+IF(E2="DTF",_xlfn.XLOOKUP($E7,Hoja2!$B$1:$B$417,Hoja2!$E$1:$E$417),(_xlfn.XLOOKUP($E7,Hoja2!$B$1:$B$417,Hoja2!$F$1:$F$417)))</f>
        <v>2.90</v>
      </c>
      <c r="J4" s="33"/>
      <c r="K4" s="34"/>
      <c r="M4" s="4"/>
      <c r="N4" s="87">
        <f>+IF(OR(G15&gt;0,G14&gt;0),1,0)</f>
        <v>1</v>
      </c>
    </row>
    <row r="5" spans="1:11" ht="14.25" customHeight="1">
      <c r="A5" s="9"/>
      <c r="B5" s="5"/>
      <c r="C5" s="5"/>
      <c r="D5" s="5"/>
      <c r="E5" s="106" t="e">
        <f>IF((SUM(G25:G201)-Vr_Prestamo)=0,"","Verificar los Flujos de la Operación Propuesta")</f>
        <v>#REF!</v>
      </c>
      <c r="F5" s="106"/>
      <c r="G5" s="106"/>
      <c r="H5" s="6">
        <f>ABS(IF(H2&gt;0,0,ABS((SUM(G23:G1000000)-G11))))</f>
        <v>0</v>
      </c>
      <c r="I5" s="30">
        <f>+I2+I4</f>
        <v>6.90</v>
      </c>
      <c r="J5" s="30"/>
      <c r="K5" s="6"/>
    </row>
    <row r="6" spans="1:11" ht="39" customHeight="1" thickBot="1">
      <c r="A6" s="9"/>
      <c r="B6" s="5"/>
      <c r="C6" s="5"/>
      <c r="D6" s="5"/>
      <c r="E6" s="124" t="s">
        <v>431</v>
      </c>
      <c r="F6" s="124"/>
      <c r="G6" s="86" t="s">
        <v>404</v>
      </c>
      <c r="H6" s="6"/>
      <c r="I6" s="30">
        <f>+$I$2+$I$4+$N$2</f>
        <v>6.90</v>
      </c>
      <c r="J6" s="30"/>
      <c r="K6" s="6"/>
    </row>
    <row r="7" spans="1:14" ht="54" customHeight="1" thickTop="1" thickBot="1">
      <c r="A7" s="10"/>
      <c r="B7" s="11"/>
      <c r="C7" s="11"/>
      <c r="D7" s="5"/>
      <c r="E7" s="116" t="s">
        <v>445</v>
      </c>
      <c r="F7" s="117"/>
      <c r="G7" s="117"/>
      <c r="H7" s="117"/>
      <c r="I7" s="79" t="s">
        <v>301</v>
      </c>
      <c r="J7" s="75"/>
      <c r="K7" s="76"/>
      <c r="L7" s="77"/>
      <c r="M7" s="78" t="s">
        <v>36</v>
      </c>
      <c r="N7" s="72"/>
    </row>
    <row r="8" spans="1:14" ht="36" customHeight="1">
      <c r="A8" s="8"/>
      <c r="E8" s="74" t="s">
        <v>56</v>
      </c>
      <c r="F8" s="107"/>
      <c r="G8" s="108"/>
      <c r="H8" s="14"/>
      <c r="I8" s="12"/>
      <c r="J8" s="12"/>
      <c r="K8" s="12"/>
      <c r="L8" s="44"/>
      <c r="M8" s="44">
        <f>+IF(N4=1,(I6-(G14+G15)),$I$6)</f>
        <v>5.7077710672719597</v>
      </c>
      <c r="N8" s="4"/>
    </row>
    <row r="9" spans="1:14" ht="20.25" customHeight="1">
      <c r="A9" s="8"/>
      <c r="E9" s="45" t="s">
        <v>57</v>
      </c>
      <c r="F9" s="109"/>
      <c r="G9" s="110"/>
      <c r="H9" s="14"/>
      <c r="L9" s="12"/>
      <c r="M9" s="4"/>
      <c r="N9" s="4"/>
    </row>
    <row r="10" spans="1:15" ht="22.5" customHeight="1" thickBot="1">
      <c r="A10" s="68"/>
      <c r="E10" s="46" t="s">
        <v>42</v>
      </c>
      <c r="F10" s="118"/>
      <c r="G10" s="119"/>
      <c r="H10" s="12"/>
      <c r="I10" s="99" t="s">
        <v>6</v>
      </c>
      <c r="J10" s="100"/>
      <c r="K10" s="100"/>
      <c r="L10" s="100"/>
      <c r="M10" s="100"/>
      <c r="N10" s="100"/>
      <c r="O10" s="101"/>
    </row>
    <row r="11" spans="1:15" ht="30.75" customHeight="1" thickBot="1">
      <c r="A11" s="8"/>
      <c r="E11" s="111" t="s">
        <v>58</v>
      </c>
      <c r="F11" s="112"/>
      <c r="G11" s="48">
        <v>140161959</v>
      </c>
      <c r="H11" s="12"/>
      <c r="I11" s="65" t="s">
        <v>51</v>
      </c>
      <c r="M11" s="66">
        <v>2923688</v>
      </c>
      <c r="N11" s="67" t="s">
        <v>52</v>
      </c>
      <c r="O11" s="66"/>
    </row>
    <row r="12" spans="1:14" ht="18.75" customHeight="1">
      <c r="A12" s="8"/>
      <c r="E12" s="111" t="s">
        <v>59</v>
      </c>
      <c r="F12" s="112"/>
      <c r="G12" s="47">
        <v>4</v>
      </c>
      <c r="H12" s="12"/>
      <c r="L12" s="12"/>
      <c r="N12" s="4"/>
    </row>
    <row r="13" spans="1:14" ht="18.75" customHeight="1">
      <c r="A13" s="8"/>
      <c r="E13" s="111" t="s">
        <v>60</v>
      </c>
      <c r="F13" s="112"/>
      <c r="G13" s="49">
        <v>45015</v>
      </c>
      <c r="H13" s="12"/>
      <c r="L13" s="12"/>
      <c r="M13" s="15"/>
      <c r="N13" s="4"/>
    </row>
    <row r="14" spans="1:14" ht="30" customHeight="1">
      <c r="A14" s="8"/>
      <c r="E14" s="92" t="s">
        <v>61</v>
      </c>
      <c r="F14" s="93"/>
      <c r="G14" s="89">
        <v>1.1922289327280404</v>
      </c>
      <c r="H14" s="12"/>
      <c r="J14" s="8"/>
      <c r="K14" s="8"/>
      <c r="L14" s="12"/>
      <c r="M14" s="4"/>
      <c r="N14" s="4"/>
    </row>
    <row r="15" spans="1:14" ht="27.75" customHeight="1">
      <c r="A15" s="40"/>
      <c r="E15" s="120" t="s">
        <v>282</v>
      </c>
      <c r="F15" s="121"/>
      <c r="G15" s="88"/>
      <c r="H15" s="12"/>
      <c r="I15" s="41"/>
      <c r="J15" s="41"/>
      <c r="K15" s="41"/>
      <c r="L15" s="12"/>
      <c r="M15" s="4"/>
      <c r="N15" s="4"/>
    </row>
    <row r="16" spans="1:14" ht="30" customHeight="1">
      <c r="A16" s="8"/>
      <c r="E16" s="122" t="s">
        <v>62</v>
      </c>
      <c r="F16" s="123"/>
      <c r="G16" s="84">
        <f>+SUM($I$25:$I$201)</f>
        <v>2923688</v>
      </c>
      <c r="H16" s="12"/>
      <c r="L16" s="12"/>
      <c r="M16" s="4"/>
      <c r="N16" s="4"/>
    </row>
    <row r="17" spans="1:14" ht="29.25" customHeight="1">
      <c r="A17" s="40"/>
      <c r="D17" s="7" t="s">
        <v>413</v>
      </c>
      <c r="E17" s="102" t="s">
        <v>63</v>
      </c>
      <c r="F17" s="103"/>
      <c r="G17" s="69">
        <f>+SUM($M$25:$M$201)</f>
        <v>0</v>
      </c>
      <c r="H17" s="12"/>
      <c r="L17" s="12"/>
      <c r="M17" s="4"/>
      <c r="N17" s="4"/>
    </row>
    <row r="18" spans="1:14" ht="27" customHeight="1" thickBot="1">
      <c r="A18" s="40"/>
      <c r="D18" s="7" t="s">
        <v>414</v>
      </c>
      <c r="E18" s="90" t="s">
        <v>64</v>
      </c>
      <c r="F18" s="91"/>
      <c r="G18" s="70">
        <f>+G17+G16</f>
        <v>2923688</v>
      </c>
      <c r="H18" s="12"/>
      <c r="I18" s="16"/>
      <c r="J18" s="16"/>
      <c r="K18" s="16"/>
      <c r="L18" s="12"/>
      <c r="N18" s="4"/>
    </row>
    <row r="19" spans="1:14" ht="15.75" thickBot="1">
      <c r="A19" s="40"/>
      <c r="E19" s="13"/>
      <c r="F19" s="13"/>
      <c r="G19" s="13"/>
      <c r="H19" s="12"/>
      <c r="I19" s="12"/>
      <c r="J19" s="12"/>
      <c r="K19" s="12"/>
      <c r="L19" s="12"/>
      <c r="N19" s="17"/>
    </row>
    <row r="20" spans="1:14" ht="33.75" customHeight="1" thickBot="1">
      <c r="A20" s="40"/>
      <c r="E20" s="95" t="str">
        <f>IFERROR(IF(($G$14+$G$15+$M$8)&gt;($I$2+$I$4+$N$2),"NUEVA TASA MAYOR A TASA INICIAL NORMALIZACION NO VIABLE",IF(H1&gt;0,"Revise los Flujos de la operación Inicial",IF(H5&gt;0,"Revise los Flujos de la operación Propuesta",IF(M11-G16&gt;=0,"NORMALIZACION VIABLE","NORMALIZACION NO VIABLE")))),"")</f>
        <v>NORMALIZACION VIABLE</v>
      </c>
      <c r="F20" s="96"/>
      <c r="G20" s="97"/>
      <c r="H20" s="12"/>
      <c r="I20" s="12"/>
      <c r="J20" s="12"/>
      <c r="K20" s="12"/>
      <c r="L20" s="12"/>
      <c r="N20" s="17"/>
    </row>
    <row r="21" spans="1:12" ht="13.5" customHeight="1">
      <c r="A21" s="8"/>
      <c r="D21" s="2"/>
      <c r="E21" s="2"/>
      <c r="F21" s="2"/>
      <c r="G21" s="2"/>
      <c r="H21" s="2"/>
      <c r="I21" s="2"/>
      <c r="J21" s="2"/>
      <c r="K21" s="2"/>
      <c r="L21" s="12"/>
    </row>
    <row r="22" spans="1:13" ht="18.75" customHeight="1">
      <c r="A22" s="94"/>
      <c r="B22" s="94"/>
      <c r="C22" s="94"/>
      <c r="D22" s="18"/>
      <c r="E22" s="98" t="s">
        <v>0</v>
      </c>
      <c r="F22" s="98"/>
      <c r="G22" s="98"/>
      <c r="H22" s="98"/>
      <c r="I22" s="98"/>
      <c r="J22" s="80"/>
      <c r="K22" s="80"/>
      <c r="L22" s="80"/>
      <c r="M22" s="81"/>
    </row>
    <row r="23" spans="1:13" s="22" customFormat="1" ht="28.5" customHeight="1" thickBot="1">
      <c r="A23" s="19"/>
      <c r="B23" s="19"/>
      <c r="C23" s="20"/>
      <c r="D23" s="21"/>
      <c r="E23" s="83" t="s">
        <v>1</v>
      </c>
      <c r="F23" s="83" t="s">
        <v>2</v>
      </c>
      <c r="G23" s="83" t="s">
        <v>3</v>
      </c>
      <c r="H23" s="83" t="s">
        <v>4</v>
      </c>
      <c r="I23" s="83" t="s">
        <v>5</v>
      </c>
      <c r="J23" s="83" t="s">
        <v>39</v>
      </c>
      <c r="K23" s="83" t="s">
        <v>33</v>
      </c>
      <c r="L23" s="83" t="s">
        <v>300</v>
      </c>
      <c r="M23" s="21" t="s">
        <v>50</v>
      </c>
    </row>
    <row r="24" spans="1:13" s="22" customFormat="1" ht="6.75" customHeight="1" thickTop="1">
      <c r="A24" s="8"/>
      <c r="B24" s="20"/>
      <c r="C24" s="23"/>
      <c r="D24" s="24"/>
      <c r="E24" s="82"/>
      <c r="F24" s="82"/>
      <c r="G24" s="82"/>
      <c r="H24" s="82"/>
      <c r="I24" s="82"/>
      <c r="J24" s="82"/>
      <c r="K24" s="82"/>
      <c r="L24" s="82"/>
      <c r="M24" s="25"/>
    </row>
    <row r="25" spans="1:14" s="58" customFormat="1" ht="15" customHeight="1">
      <c r="A25" s="50">
        <f>IF(Values_Entered,1,"")</f>
        <v>1</v>
      </c>
      <c r="B25" s="51"/>
      <c r="C25" s="52">
        <f>IF(OR(B25=0,B25="OK"),0,DAYS360(Fecha_Inicio,B25))</f>
        <v>0</v>
      </c>
      <c r="D25" s="53"/>
      <c r="E25" s="50">
        <v>1</v>
      </c>
      <c r="F25" s="54">
        <v>45199</v>
      </c>
      <c r="G25" s="55">
        <v>0</v>
      </c>
      <c r="H25" s="56">
        <f>+G11-G25</f>
        <v>140161959</v>
      </c>
      <c r="I25" s="56">
        <f>+IFERROR(IF($E$2="IBR",ROUND(G11*K25/365*J25,0),ROUND(G11*K25/360*J25,0)),0)</f>
        <v>839918</v>
      </c>
      <c r="J25" s="27">
        <f>+IF($E$2="IBR",(F25-Fecha_Inicio),DAYS360(Fecha_Inicio,F25))</f>
        <v>184</v>
      </c>
      <c r="K25" s="73">
        <f t="shared" si="0" ref="K25:K56">IFERROR(IF($E$2="IBR",(ROUND(((1+($G$14%))^(1/(365/J25))-1)*(365/J25),10)),ROUND(((1+($G$14%))^(1/(360/J25))-1)*(360/J25),10)),0)</f>
        <v>0.011887254099999999</v>
      </c>
      <c r="L25" s="73">
        <f t="shared" si="1" ref="L25:L56">IFERROR(IF($E$2="IBR",(ROUND(((1+($G$15%))^(1/(365/J25))-1)*(365/J25),10)),ROUND(((1+($G$15%))^(1/(360/J25))-1)*(360/J25),10)),0)</f>
        <v>0</v>
      </c>
      <c r="M25" s="56">
        <f>+IFERROR(IF($E$2="IBR",ROUND(G11*L25/365*J25,0),ROUND(G11*L25/360*J25,0)),0)</f>
        <v>0</v>
      </c>
      <c r="N25" s="57"/>
    </row>
    <row r="26" spans="1:14" s="58" customFormat="1" ht="15" customHeight="1">
      <c r="A26" s="50">
        <f>IF(AND(C25&gt;0,B25&gt;1),IF(Values_Entered,A25+0,""),IF(Values_Entered,A25+1,""))</f>
        <v>2</v>
      </c>
      <c r="B26" s="59"/>
      <c r="C26" s="60">
        <f>IF(AND(C25&gt;0,B25&gt;0),(360/Pagos_Anuales)-C25,IF(OR(B26=0,B26="OK"),0,DAYS360(#REF!,B26)))</f>
        <v>0</v>
      </c>
      <c r="D26" s="61"/>
      <c r="E26" s="50">
        <f>IF(Values_Entered,E25+1,"")</f>
        <v>2</v>
      </c>
      <c r="F26" s="54">
        <f>+EDATE(F25,6)</f>
        <v>45381</v>
      </c>
      <c r="G26" s="55">
        <v>0</v>
      </c>
      <c r="H26" s="56">
        <f>+H25-G26</f>
        <v>140161959</v>
      </c>
      <c r="I26" s="56">
        <f>+IFERROR(IF($E$2="IBR",ROUND(H25*K26/365*J26,0),ROUND(H25*K26/360*J26,0)),0)</f>
        <v>830761</v>
      </c>
      <c r="J26" s="27">
        <f>+IF($E$2="IBR",(F26-F25),DAYS360(F25,F26))</f>
        <v>182</v>
      </c>
      <c r="K26" s="73">
        <f t="shared" si="0"/>
        <v>0.011886867799999999</v>
      </c>
      <c r="L26" s="73">
        <f t="shared" si="1"/>
        <v>0</v>
      </c>
      <c r="M26" s="56">
        <f>+IFERROR(IF($E$2="IBR",ROUND(H25*L26/365*J26,0),ROUND(H25*L26/360*J26,0)),0)</f>
        <v>0</v>
      </c>
      <c r="N26" s="57"/>
    </row>
    <row r="27" spans="1:14" s="58" customFormat="1" ht="15" customHeight="1">
      <c r="A27" s="50">
        <f>IF(AND(C26&gt;0,B26&gt;1),IF(Values_Entered,A26+0,""),IF(Values_Entered,A26+1,""))</f>
        <v>3</v>
      </c>
      <c r="B27" s="59">
        <f>+IF($B$2&gt;A27,"OK",0)</f>
        <v>0</v>
      </c>
      <c r="C27" s="60">
        <f>IF(AND(C26&gt;0,B26&gt;0),(360/Pagos_Anuales)-C26,IF(OR(B27=0,B27="OK"),0,DAYS360(#REF!,B27)))</f>
        <v>0</v>
      </c>
      <c r="D27" s="61"/>
      <c r="E27" s="50">
        <f>IF(Values_Entered,E26+1,"")</f>
        <v>3</v>
      </c>
      <c r="F27" s="54">
        <f t="shared" si="2" ref="F27:F28">+EDATE(F26,6)</f>
        <v>45565</v>
      </c>
      <c r="G27" s="55">
        <v>70080979</v>
      </c>
      <c r="H27" s="56">
        <f t="shared" si="3" ref="H27:H90">+H26-G27</f>
        <v>70080980</v>
      </c>
      <c r="I27" s="56">
        <f t="shared" si="4" ref="I27:I90">+IFERROR(IF($E$2="IBR",ROUND(H26*K27/365*J27,0),ROUND(H26*K27/360*J27,0)),0)</f>
        <v>839918</v>
      </c>
      <c r="J27" s="27">
        <f t="shared" si="5" ref="J27:J90">+IF($E$2="IBR",(F27-F26),DAYS360(F26,F27))</f>
        <v>184</v>
      </c>
      <c r="K27" s="73">
        <f t="shared" si="0"/>
        <v>0.011887254099999999</v>
      </c>
      <c r="L27" s="73">
        <f t="shared" si="1"/>
        <v>0</v>
      </c>
      <c r="M27" s="56">
        <f t="shared" si="6" ref="M27:M90">+IFERROR(IF($E$2="IBR",ROUND(H26*L27/365*J27,0),ROUND(H26*L27/360*J27,0)),0)</f>
        <v>0</v>
      </c>
      <c r="N27" s="57"/>
    </row>
    <row r="28" spans="1:14" s="58" customFormat="1" ht="15" customHeight="1">
      <c r="A28" s="50">
        <f>IF(AND(C27&gt;0,B27&gt;1),IF(Values_Entered,A27+0,""),IF(Values_Entered,A27+1,""))</f>
        <v>4</v>
      </c>
      <c r="B28" s="59">
        <f t="shared" si="7" ref="B28:B91">+IF($B$2&gt;A28,"OK",0)</f>
        <v>0</v>
      </c>
      <c r="C28" s="60">
        <f>IF(AND(C27&gt;0,B27&gt;0),(360/Pagos_Anuales)-C27,IF(OR(B28=0,B28="OK"),0,DAYS360(#REF!,B28)))</f>
        <v>0</v>
      </c>
      <c r="D28" s="61"/>
      <c r="E28" s="50">
        <f>IF(Values_Entered,E27+1,"")</f>
        <v>4</v>
      </c>
      <c r="F28" s="54">
        <f t="shared" si="2"/>
        <v>45746</v>
      </c>
      <c r="G28" s="55">
        <v>70080980</v>
      </c>
      <c r="H28" s="56">
        <f t="shared" si="3"/>
        <v>0</v>
      </c>
      <c r="I28" s="56">
        <f>+IFERROR(IF($E$2="IBR",ROUND(H27*K28/365*J28,0),ROUND(H27*K28/360*J28,0)),0)</f>
        <v>413091</v>
      </c>
      <c r="J28" s="27">
        <f t="shared" si="5"/>
        <v>181</v>
      </c>
      <c r="K28" s="73">
        <f t="shared" si="0"/>
        <v>0.011886674599999999</v>
      </c>
      <c r="L28" s="73">
        <f t="shared" si="1"/>
        <v>0</v>
      </c>
      <c r="M28" s="56">
        <f t="shared" si="6"/>
        <v>0</v>
      </c>
      <c r="N28" s="57"/>
    </row>
    <row r="29" spans="1:14" s="58" customFormat="1" ht="15" customHeight="1">
      <c r="A29" s="50">
        <f>IF(AND(C28&gt;0,B28&gt;1),IF(Values_Entered,A28+0,""),IF(Values_Entered,A28+1,""))</f>
        <v>5</v>
      </c>
      <c r="B29" s="59">
        <f t="shared" si="7"/>
        <v>0</v>
      </c>
      <c r="C29" s="60">
        <f>IF(AND(C28&gt;0,B28&gt;0),(360/Pagos_Anuales)-C28,IF(OR(B29=0,B29="OK"),0,DAYS360(#REF!,B29)))</f>
        <v>0</v>
      </c>
      <c r="D29" s="61"/>
      <c r="E29" s="50">
        <f>IF(Values_Entered,E28+1,"")</f>
        <v>5</v>
      </c>
      <c r="F29" s="54"/>
      <c r="G29" s="55"/>
      <c r="H29" s="56">
        <f t="shared" si="3"/>
        <v>0</v>
      </c>
      <c r="I29" s="56">
        <f t="shared" si="4"/>
        <v>0</v>
      </c>
      <c r="J29" s="27">
        <f t="shared" si="8" ref="J29:J35">+IF($E$2="IBR",(F29-F28),DAYS360(F28,F29))</f>
        <v>-45746</v>
      </c>
      <c r="K29" s="73">
        <f t="shared" si="0"/>
        <v>0.0061723389000000002</v>
      </c>
      <c r="L29" s="73">
        <f t="shared" si="1"/>
        <v>0</v>
      </c>
      <c r="M29" s="56">
        <f t="shared" si="6"/>
        <v>0</v>
      </c>
      <c r="N29" s="57"/>
    </row>
    <row r="30" spans="1:15" s="62" customFormat="1" ht="15" customHeight="1">
      <c r="A30" s="50">
        <f>IF(AND(C29&gt;0,B29&gt;1),IF(Values_Entered,A29+0,""),IF(Values_Entered,A29+1,""))</f>
        <v>6</v>
      </c>
      <c r="B30" s="59">
        <f t="shared" si="7"/>
        <v>0</v>
      </c>
      <c r="C30" s="60">
        <f>IF(AND(C29&gt;0,B29&gt;0),(360/Pagos_Anuales)-C29,IF(OR(B30=0,B30="OK"),0,DAYS360(#REF!,B30)))</f>
        <v>0</v>
      </c>
      <c r="D30" s="61"/>
      <c r="E30" s="50">
        <f>IF(Values_Entered,E29+1,"")</f>
        <v>6</v>
      </c>
      <c r="F30" s="54"/>
      <c r="G30" s="55"/>
      <c r="H30" s="56">
        <f t="shared" si="3"/>
        <v>0</v>
      </c>
      <c r="I30" s="56">
        <f t="shared" si="4"/>
        <v>0</v>
      </c>
      <c r="J30" s="27">
        <f t="shared" si="8"/>
        <v>0</v>
      </c>
      <c r="K30" s="73">
        <f t="shared" si="0"/>
        <v>0</v>
      </c>
      <c r="L30" s="73">
        <f t="shared" si="1"/>
        <v>0</v>
      </c>
      <c r="M30" s="56">
        <f t="shared" si="6"/>
        <v>0</v>
      </c>
      <c r="N30" s="57"/>
      <c r="O30" s="58"/>
    </row>
    <row r="31" spans="1:15" s="62" customFormat="1" ht="15" customHeight="1">
      <c r="A31" s="50">
        <f>IF(AND(C30&gt;0,B30&gt;1),IF(Values_Entered,A30+0,""),IF(Values_Entered,A30+1,""))</f>
        <v>7</v>
      </c>
      <c r="B31" s="59">
        <f t="shared" si="7"/>
        <v>0</v>
      </c>
      <c r="C31" s="60">
        <f>IF(AND(C30&gt;0,B30&gt;0),(360/Pagos_Anuales)-C30,IF(OR(B31=0,B31="OK"),0,DAYS360(#REF!,B31)))</f>
        <v>0</v>
      </c>
      <c r="D31" s="61"/>
      <c r="E31" s="50">
        <f>IF(Values_Entered,E30+1,"")</f>
        <v>7</v>
      </c>
      <c r="F31" s="54"/>
      <c r="G31" s="55"/>
      <c r="H31" s="56">
        <f t="shared" si="3"/>
        <v>0</v>
      </c>
      <c r="I31" s="56">
        <f t="shared" si="4"/>
        <v>0</v>
      </c>
      <c r="J31" s="27">
        <f t="shared" si="8"/>
        <v>0</v>
      </c>
      <c r="K31" s="73">
        <f t="shared" si="0"/>
        <v>0</v>
      </c>
      <c r="L31" s="73">
        <f t="shared" si="1"/>
        <v>0</v>
      </c>
      <c r="M31" s="56">
        <f t="shared" si="6"/>
        <v>0</v>
      </c>
      <c r="N31" s="57"/>
      <c r="O31" s="58"/>
    </row>
    <row r="32" spans="1:15" s="62" customFormat="1" ht="15" customHeight="1">
      <c r="A32" s="50">
        <f>IF(AND(C31&gt;0,B31&gt;1),IF(Values_Entered,A31+0,""),IF(Values_Entered,A31+1,""))</f>
        <v>8</v>
      </c>
      <c r="B32" s="59">
        <f t="shared" si="7"/>
        <v>0</v>
      </c>
      <c r="C32" s="60">
        <f>IF(AND(C31&gt;0,B31&gt;0),(360/Pagos_Anuales)-C31,IF(OR(B32=0,B32="OK"),0,DAYS360(#REF!,B32)))</f>
        <v>0</v>
      </c>
      <c r="D32" s="61"/>
      <c r="E32" s="50">
        <f>IF(Values_Entered,E31+1,"")</f>
        <v>8</v>
      </c>
      <c r="F32" s="54"/>
      <c r="G32" s="55"/>
      <c r="H32" s="56">
        <f t="shared" si="3"/>
        <v>0</v>
      </c>
      <c r="I32" s="56">
        <f t="shared" si="4"/>
        <v>0</v>
      </c>
      <c r="J32" s="27">
        <f t="shared" si="8"/>
        <v>0</v>
      </c>
      <c r="K32" s="73">
        <f t="shared" si="0"/>
        <v>0</v>
      </c>
      <c r="L32" s="73">
        <f t="shared" si="1"/>
        <v>0</v>
      </c>
      <c r="M32" s="56">
        <f t="shared" si="6"/>
        <v>0</v>
      </c>
      <c r="N32" s="57"/>
      <c r="O32" s="58"/>
    </row>
    <row r="33" spans="1:15" s="62" customFormat="1" ht="15" customHeight="1">
      <c r="A33" s="50">
        <f>IF(AND(C32&gt;0,B32&gt;1),IF(Values_Entered,A32+0,""),IF(Values_Entered,A32+1,""))</f>
        <v>9</v>
      </c>
      <c r="B33" s="59">
        <f t="shared" si="7"/>
        <v>0</v>
      </c>
      <c r="C33" s="60">
        <f>IF(AND(C32&gt;0,B32&gt;0),(360/Pagos_Anuales)-C32,IF(OR(B33=0,B33="OK"),0,DAYS360(#REF!,B33)))</f>
        <v>0</v>
      </c>
      <c r="D33" s="61"/>
      <c r="E33" s="50">
        <f>IF(Values_Entered,E32+1,"")</f>
        <v>9</v>
      </c>
      <c r="F33" s="54"/>
      <c r="G33" s="55"/>
      <c r="H33" s="56">
        <f t="shared" si="3"/>
        <v>0</v>
      </c>
      <c r="I33" s="56">
        <f t="shared" si="4"/>
        <v>0</v>
      </c>
      <c r="J33" s="27">
        <f t="shared" si="8"/>
        <v>0</v>
      </c>
      <c r="K33" s="73">
        <f t="shared" si="0"/>
        <v>0</v>
      </c>
      <c r="L33" s="73">
        <f t="shared" si="1"/>
        <v>0</v>
      </c>
      <c r="M33" s="56">
        <f t="shared" si="6"/>
        <v>0</v>
      </c>
      <c r="N33" s="57"/>
      <c r="O33" s="58"/>
    </row>
    <row r="34" spans="1:15" s="62" customFormat="1" ht="15" customHeight="1">
      <c r="A34" s="50">
        <f>IF(AND(C33&gt;0,B33&gt;1),IF(Values_Entered,A33+0,""),IF(Values_Entered,A33+1,""))</f>
        <v>10</v>
      </c>
      <c r="B34" s="59">
        <f t="shared" si="7"/>
        <v>0</v>
      </c>
      <c r="C34" s="60">
        <f>IF(AND(C33&gt;0,B33&gt;0),(360/Pagos_Anuales)-C33,IF(OR(B34=0,B34="OK"),0,DAYS360(#REF!,B34)))</f>
        <v>0</v>
      </c>
      <c r="D34" s="61"/>
      <c r="E34" s="50">
        <f>IF(Values_Entered,E33+1,"")</f>
        <v>10</v>
      </c>
      <c r="F34" s="54"/>
      <c r="G34" s="55"/>
      <c r="H34" s="56">
        <f t="shared" si="3"/>
        <v>0</v>
      </c>
      <c r="I34" s="56">
        <f t="shared" si="4"/>
        <v>0</v>
      </c>
      <c r="J34" s="27">
        <f t="shared" si="8"/>
        <v>0</v>
      </c>
      <c r="K34" s="73">
        <f t="shared" si="0"/>
        <v>0</v>
      </c>
      <c r="L34" s="73">
        <f t="shared" si="1"/>
        <v>0</v>
      </c>
      <c r="M34" s="56">
        <f t="shared" si="6"/>
        <v>0</v>
      </c>
      <c r="N34" s="57"/>
      <c r="O34" s="58"/>
    </row>
    <row r="35" spans="1:15" s="62" customFormat="1" ht="15" customHeight="1">
      <c r="A35" s="50">
        <f>IF(AND(C34&gt;0,B34&gt;1),IF(Values_Entered,A34+0,""),IF(Values_Entered,A34+1,""))</f>
        <v>11</v>
      </c>
      <c r="B35" s="59">
        <f t="shared" si="7"/>
        <v>0</v>
      </c>
      <c r="C35" s="60">
        <f>IF(AND(C34&gt;0,B34&gt;0),(360/Pagos_Anuales)-C34,IF(OR(B35=0,B35="OK"),0,DAYS360(#REF!,B35)))</f>
        <v>0</v>
      </c>
      <c r="D35" s="61"/>
      <c r="E35" s="50">
        <f>IF(Values_Entered,E34+1,"")</f>
        <v>11</v>
      </c>
      <c r="F35" s="54"/>
      <c r="G35" s="55"/>
      <c r="H35" s="56">
        <f t="shared" si="3"/>
        <v>0</v>
      </c>
      <c r="I35" s="56">
        <f t="shared" si="4"/>
        <v>0</v>
      </c>
      <c r="J35" s="27">
        <f t="shared" si="8"/>
        <v>0</v>
      </c>
      <c r="K35" s="73">
        <f t="shared" si="0"/>
        <v>0</v>
      </c>
      <c r="L35" s="73">
        <f t="shared" si="1"/>
        <v>0</v>
      </c>
      <c r="M35" s="56">
        <f t="shared" si="6"/>
        <v>0</v>
      </c>
      <c r="N35" s="57"/>
      <c r="O35" s="58"/>
    </row>
    <row r="36" spans="1:15" s="62" customFormat="1" ht="15" customHeight="1">
      <c r="A36" s="50">
        <f>IF(AND(C35&gt;0,B35&gt;1),IF(Values_Entered,A35+0,""),IF(Values_Entered,A35+1,""))</f>
        <v>12</v>
      </c>
      <c r="B36" s="59">
        <f t="shared" si="7"/>
        <v>0</v>
      </c>
      <c r="C36" s="60">
        <f>IF(AND(C35&gt;0,B35&gt;0),(360/Pagos_Anuales)-C35,IF(OR(B36=0,B36="OK"),0,DAYS360(#REF!,B36)))</f>
        <v>0</v>
      </c>
      <c r="D36" s="61"/>
      <c r="E36" s="50">
        <f>IF(Values_Entered,E35+1,"")</f>
        <v>12</v>
      </c>
      <c r="F36" s="54"/>
      <c r="G36" s="55"/>
      <c r="H36" s="56">
        <f t="shared" si="3"/>
        <v>0</v>
      </c>
      <c r="I36" s="56">
        <f t="shared" si="4"/>
        <v>0</v>
      </c>
      <c r="J36" s="27">
        <f t="shared" si="5"/>
        <v>0</v>
      </c>
      <c r="K36" s="73">
        <f t="shared" si="0"/>
        <v>0</v>
      </c>
      <c r="L36" s="73">
        <f t="shared" si="1"/>
        <v>0</v>
      </c>
      <c r="M36" s="56">
        <f t="shared" si="6"/>
        <v>0</v>
      </c>
      <c r="N36" s="57"/>
      <c r="O36" s="58"/>
    </row>
    <row r="37" spans="1:15" s="62" customFormat="1" ht="15" customHeight="1">
      <c r="A37" s="50">
        <f>IF(AND(C36&gt;0,B36&gt;1),IF(Values_Entered,A36+0,""),IF(Values_Entered,A36+1,""))</f>
        <v>13</v>
      </c>
      <c r="B37" s="59">
        <f t="shared" si="7"/>
        <v>0</v>
      </c>
      <c r="C37" s="60">
        <f>IF(AND(C36&gt;0,B36&gt;0),(360/Pagos_Anuales)-C36,IF(OR(B37=0,B37="OK"),0,DAYS360(#REF!,B37)))</f>
        <v>0</v>
      </c>
      <c r="D37" s="61"/>
      <c r="E37" s="50">
        <f>IF(Values_Entered,E36+1,"")</f>
        <v>13</v>
      </c>
      <c r="F37" s="54"/>
      <c r="G37" s="55"/>
      <c r="H37" s="56">
        <f t="shared" si="3"/>
        <v>0</v>
      </c>
      <c r="I37" s="56">
        <f t="shared" si="4"/>
        <v>0</v>
      </c>
      <c r="J37" s="27">
        <f t="shared" si="5"/>
        <v>0</v>
      </c>
      <c r="K37" s="73">
        <f t="shared" si="0"/>
        <v>0</v>
      </c>
      <c r="L37" s="73">
        <f t="shared" si="1"/>
        <v>0</v>
      </c>
      <c r="M37" s="56">
        <f t="shared" si="6"/>
        <v>0</v>
      </c>
      <c r="N37" s="57"/>
      <c r="O37" s="58"/>
    </row>
    <row r="38" spans="1:15" s="62" customFormat="1" ht="15" customHeight="1">
      <c r="A38" s="50">
        <f>IF(AND(C37&gt;0,B37&gt;1),IF(Values_Entered,A37+0,""),IF(Values_Entered,A37+1,""))</f>
        <v>14</v>
      </c>
      <c r="B38" s="59">
        <f t="shared" si="7"/>
        <v>0</v>
      </c>
      <c r="C38" s="60">
        <f>IF(AND(C37&gt;0,B37&gt;0),(360/Pagos_Anuales)-C37,IF(OR(B38=0,B38="OK"),0,DAYS360(#REF!,B38)))</f>
        <v>0</v>
      </c>
      <c r="D38" s="61"/>
      <c r="E38" s="50">
        <f>IF(Values_Entered,E37+1,"")</f>
        <v>14</v>
      </c>
      <c r="F38" s="54"/>
      <c r="G38" s="55"/>
      <c r="H38" s="56">
        <f t="shared" si="3"/>
        <v>0</v>
      </c>
      <c r="I38" s="56">
        <f t="shared" si="4"/>
        <v>0</v>
      </c>
      <c r="J38" s="27">
        <f t="shared" si="5"/>
        <v>0</v>
      </c>
      <c r="K38" s="73">
        <f t="shared" si="0"/>
        <v>0</v>
      </c>
      <c r="L38" s="73">
        <f t="shared" si="1"/>
        <v>0</v>
      </c>
      <c r="M38" s="56">
        <f t="shared" si="6"/>
        <v>0</v>
      </c>
      <c r="N38" s="57"/>
      <c r="O38" s="58"/>
    </row>
    <row r="39" spans="1:15" s="62" customFormat="1" ht="15" customHeight="1">
      <c r="A39" s="50">
        <f>IF(AND(C38&gt;0,B38&gt;1),IF(Values_Entered,A38+0,""),IF(Values_Entered,A38+1,""))</f>
        <v>15</v>
      </c>
      <c r="B39" s="59">
        <f t="shared" si="7"/>
        <v>0</v>
      </c>
      <c r="C39" s="60">
        <f>IF(AND(C38&gt;0,B38&gt;0),(360/Pagos_Anuales)-C38,IF(OR(B39=0,B39="OK"),0,DAYS360(#REF!,B39)))</f>
        <v>0</v>
      </c>
      <c r="D39" s="61"/>
      <c r="E39" s="50">
        <f>IF(Values_Entered,E38+1,"")</f>
        <v>15</v>
      </c>
      <c r="F39" s="54"/>
      <c r="G39" s="55"/>
      <c r="H39" s="56">
        <f t="shared" si="3"/>
        <v>0</v>
      </c>
      <c r="I39" s="56">
        <f t="shared" si="4"/>
        <v>0</v>
      </c>
      <c r="J39" s="27">
        <f t="shared" si="5"/>
        <v>0</v>
      </c>
      <c r="K39" s="73">
        <f t="shared" si="0"/>
        <v>0</v>
      </c>
      <c r="L39" s="73">
        <f t="shared" si="1"/>
        <v>0</v>
      </c>
      <c r="M39" s="56">
        <f t="shared" si="6"/>
        <v>0</v>
      </c>
      <c r="N39" s="57"/>
      <c r="O39" s="58"/>
    </row>
    <row r="40" spans="1:15" s="62" customFormat="1" ht="15" customHeight="1">
      <c r="A40" s="50">
        <f>IF(AND(C39&gt;0,B39&gt;1),IF(Values_Entered,A39+0,""),IF(Values_Entered,A39+1,""))</f>
        <v>16</v>
      </c>
      <c r="B40" s="59">
        <f t="shared" si="7"/>
        <v>0</v>
      </c>
      <c r="C40" s="60">
        <f>IF(AND(C39&gt;0,B39&gt;0),(360/Pagos_Anuales)-C39,IF(OR(B40=0,B40="OK"),0,DAYS360(#REF!,B40)))</f>
        <v>0</v>
      </c>
      <c r="D40" s="61"/>
      <c r="E40" s="50">
        <f>IF(Values_Entered,E39+1,"")</f>
        <v>16</v>
      </c>
      <c r="F40" s="54"/>
      <c r="G40" s="55"/>
      <c r="H40" s="56">
        <f t="shared" si="3"/>
        <v>0</v>
      </c>
      <c r="I40" s="56">
        <f t="shared" si="4"/>
        <v>0</v>
      </c>
      <c r="J40" s="27">
        <f t="shared" si="5"/>
        <v>0</v>
      </c>
      <c r="K40" s="73">
        <f t="shared" si="0"/>
        <v>0</v>
      </c>
      <c r="L40" s="73">
        <f t="shared" si="1"/>
        <v>0</v>
      </c>
      <c r="M40" s="56">
        <f t="shared" si="6"/>
        <v>0</v>
      </c>
      <c r="N40" s="57"/>
      <c r="O40" s="58"/>
    </row>
    <row r="41" spans="1:15" s="62" customFormat="1" ht="15" customHeight="1">
      <c r="A41" s="50">
        <f>IF(AND(C40&gt;0,B40&gt;1),IF(Values_Entered,A40+0,""),IF(Values_Entered,A40+1,""))</f>
        <v>17</v>
      </c>
      <c r="B41" s="59">
        <f t="shared" si="7"/>
        <v>0</v>
      </c>
      <c r="C41" s="60">
        <f>IF(AND(C40&gt;0,B40&gt;0),(360/Pagos_Anuales)-C40,IF(OR(B41=0,B41="OK"),0,DAYS360(#REF!,B41)))</f>
        <v>0</v>
      </c>
      <c r="D41" s="61"/>
      <c r="E41" s="50">
        <f>IF(Values_Entered,E40+1,"")</f>
        <v>17</v>
      </c>
      <c r="F41" s="54"/>
      <c r="G41" s="55"/>
      <c r="H41" s="56">
        <f t="shared" si="3"/>
        <v>0</v>
      </c>
      <c r="I41" s="56">
        <f t="shared" si="4"/>
        <v>0</v>
      </c>
      <c r="J41" s="27">
        <f t="shared" si="5"/>
        <v>0</v>
      </c>
      <c r="K41" s="73">
        <f t="shared" si="0"/>
        <v>0</v>
      </c>
      <c r="L41" s="73">
        <f t="shared" si="1"/>
        <v>0</v>
      </c>
      <c r="M41" s="56">
        <f t="shared" si="6"/>
        <v>0</v>
      </c>
      <c r="N41" s="57"/>
      <c r="O41" s="58"/>
    </row>
    <row r="42" spans="1:15" s="62" customFormat="1" ht="15" customHeight="1">
      <c r="A42" s="50">
        <f>IF(AND(C41&gt;0,B41&gt;1),IF(Values_Entered,A41+0,""),IF(Values_Entered,A41+1,""))</f>
        <v>18</v>
      </c>
      <c r="B42" s="59">
        <f t="shared" si="7"/>
        <v>0</v>
      </c>
      <c r="C42" s="60">
        <f>IF(AND(C41&gt;0,B41&gt;0),(360/Pagos_Anuales)-C41,IF(OR(B42=0,B42="OK"),0,DAYS360(#REF!,B42)))</f>
        <v>0</v>
      </c>
      <c r="D42" s="61"/>
      <c r="E42" s="50">
        <f>IF(Values_Entered,E41+1,"")</f>
        <v>18</v>
      </c>
      <c r="F42" s="54"/>
      <c r="G42" s="55"/>
      <c r="H42" s="56">
        <f t="shared" si="3"/>
        <v>0</v>
      </c>
      <c r="I42" s="56">
        <f t="shared" si="4"/>
        <v>0</v>
      </c>
      <c r="J42" s="27">
        <f t="shared" si="5"/>
        <v>0</v>
      </c>
      <c r="K42" s="73">
        <f t="shared" si="0"/>
        <v>0</v>
      </c>
      <c r="L42" s="73">
        <f t="shared" si="1"/>
        <v>0</v>
      </c>
      <c r="M42" s="56">
        <f t="shared" si="6"/>
        <v>0</v>
      </c>
      <c r="N42" s="57"/>
      <c r="O42" s="58"/>
    </row>
    <row r="43" spans="1:15" s="62" customFormat="1" ht="15" customHeight="1">
      <c r="A43" s="50">
        <f>IF(AND(C42&gt;0,B42&gt;1),IF(Values_Entered,A42+0,""),IF(Values_Entered,A42+1,""))</f>
        <v>19</v>
      </c>
      <c r="B43" s="59">
        <f t="shared" si="7"/>
        <v>0</v>
      </c>
      <c r="C43" s="60">
        <f>IF(AND(C42&gt;0,B42&gt;0),(360/Pagos_Anuales)-C42,IF(OR(B43=0,B43="OK"),0,DAYS360(#REF!,B43)))</f>
        <v>0</v>
      </c>
      <c r="D43" s="61"/>
      <c r="E43" s="50">
        <f>IF(Values_Entered,E42+1,"")</f>
        <v>19</v>
      </c>
      <c r="F43" s="54"/>
      <c r="G43" s="55"/>
      <c r="H43" s="56">
        <f t="shared" si="3"/>
        <v>0</v>
      </c>
      <c r="I43" s="56">
        <f t="shared" si="4"/>
        <v>0</v>
      </c>
      <c r="J43" s="27">
        <f t="shared" si="5"/>
        <v>0</v>
      </c>
      <c r="K43" s="73">
        <f t="shared" si="0"/>
        <v>0</v>
      </c>
      <c r="L43" s="73">
        <f t="shared" si="1"/>
        <v>0</v>
      </c>
      <c r="M43" s="56">
        <f t="shared" si="6"/>
        <v>0</v>
      </c>
      <c r="N43" s="57"/>
      <c r="O43" s="58"/>
    </row>
    <row r="44" spans="1:15" s="62" customFormat="1" ht="15" customHeight="1">
      <c r="A44" s="50">
        <f>IF(AND(C43&gt;0,B43&gt;1),IF(Values_Entered,A43+0,""),IF(Values_Entered,A43+1,""))</f>
        <v>20</v>
      </c>
      <c r="B44" s="59">
        <f t="shared" si="7"/>
        <v>0</v>
      </c>
      <c r="C44" s="60">
        <f>IF(AND(C43&gt;0,B43&gt;0),(360/Pagos_Anuales)-C43,IF(OR(B44=0,B44="OK"),0,DAYS360(#REF!,B44)))</f>
        <v>0</v>
      </c>
      <c r="D44" s="61"/>
      <c r="E44" s="50">
        <f>IF(Values_Entered,E43+1,"")</f>
        <v>20</v>
      </c>
      <c r="F44" s="54"/>
      <c r="G44" s="55"/>
      <c r="H44" s="56">
        <f t="shared" si="3"/>
        <v>0</v>
      </c>
      <c r="I44" s="56">
        <f t="shared" si="4"/>
        <v>0</v>
      </c>
      <c r="J44" s="27">
        <f t="shared" si="5"/>
        <v>0</v>
      </c>
      <c r="K44" s="73">
        <f t="shared" si="0"/>
        <v>0</v>
      </c>
      <c r="L44" s="73">
        <f t="shared" si="1"/>
        <v>0</v>
      </c>
      <c r="M44" s="56">
        <f t="shared" si="6"/>
        <v>0</v>
      </c>
      <c r="N44" s="57"/>
      <c r="O44" s="58"/>
    </row>
    <row r="45" spans="1:15" s="62" customFormat="1" ht="15" customHeight="1">
      <c r="A45" s="50">
        <f>IF(AND(C44&gt;0,B44&gt;1),IF(Values_Entered,A44+0,""),IF(Values_Entered,A44+1,""))</f>
        <v>21</v>
      </c>
      <c r="B45" s="59">
        <f t="shared" si="7"/>
        <v>0</v>
      </c>
      <c r="C45" s="60">
        <f>IF(AND(C44&gt;0,B44&gt;0),(360/Pagos_Anuales)-C44,IF(OR(B45=0,B45="OK"),0,DAYS360(#REF!,B45)))</f>
        <v>0</v>
      </c>
      <c r="D45" s="61"/>
      <c r="E45" s="50">
        <f>IF(Values_Entered,E44+1,"")</f>
        <v>21</v>
      </c>
      <c r="F45" s="54"/>
      <c r="G45" s="55"/>
      <c r="H45" s="56">
        <f t="shared" si="3"/>
        <v>0</v>
      </c>
      <c r="I45" s="56">
        <f t="shared" si="4"/>
        <v>0</v>
      </c>
      <c r="J45" s="27">
        <f t="shared" si="5"/>
        <v>0</v>
      </c>
      <c r="K45" s="73">
        <f t="shared" si="0"/>
        <v>0</v>
      </c>
      <c r="L45" s="73">
        <f t="shared" si="1"/>
        <v>0</v>
      </c>
      <c r="M45" s="56">
        <f t="shared" si="6"/>
        <v>0</v>
      </c>
      <c r="N45" s="57"/>
      <c r="O45" s="58"/>
    </row>
    <row r="46" spans="1:15" s="62" customFormat="1" ht="15" customHeight="1">
      <c r="A46" s="50">
        <f>IF(AND(C45&gt;0,B45&gt;1),IF(Values_Entered,A45+0,""),IF(Values_Entered,A45+1,""))</f>
        <v>22</v>
      </c>
      <c r="B46" s="59">
        <f t="shared" si="7"/>
        <v>0</v>
      </c>
      <c r="C46" s="60">
        <f>IF(AND(C45&gt;0,B45&gt;0),(360/Pagos_Anuales)-C45,IF(OR(B46=0,B46="OK"),0,DAYS360(#REF!,B46)))</f>
        <v>0</v>
      </c>
      <c r="D46" s="61"/>
      <c r="E46" s="50">
        <f>IF(Values_Entered,E45+1,"")</f>
        <v>22</v>
      </c>
      <c r="F46" s="54"/>
      <c r="G46" s="55"/>
      <c r="H46" s="56">
        <f t="shared" si="3"/>
        <v>0</v>
      </c>
      <c r="I46" s="56">
        <f t="shared" si="4"/>
        <v>0</v>
      </c>
      <c r="J46" s="27">
        <f t="shared" si="5"/>
        <v>0</v>
      </c>
      <c r="K46" s="73">
        <f t="shared" si="0"/>
        <v>0</v>
      </c>
      <c r="L46" s="73">
        <f t="shared" si="1"/>
        <v>0</v>
      </c>
      <c r="M46" s="56">
        <f t="shared" si="6"/>
        <v>0</v>
      </c>
      <c r="N46" s="57"/>
      <c r="O46" s="58"/>
    </row>
    <row r="47" spans="1:15" s="62" customFormat="1" ht="15" customHeight="1">
      <c r="A47" s="50">
        <f>IF(AND(C46&gt;0,B46&gt;1),IF(Values_Entered,A46+0,""),IF(Values_Entered,A46+1,""))</f>
        <v>23</v>
      </c>
      <c r="B47" s="59">
        <f t="shared" si="7"/>
        <v>0</v>
      </c>
      <c r="C47" s="60">
        <f>IF(AND(C46&gt;0,B46&gt;0),(360/Pagos_Anuales)-C46,IF(OR(B47=0,B47="OK"),0,DAYS360(#REF!,B47)))</f>
        <v>0</v>
      </c>
      <c r="D47" s="61"/>
      <c r="E47" s="50">
        <f>IF(Values_Entered,E46+1,"")</f>
        <v>23</v>
      </c>
      <c r="F47" s="54"/>
      <c r="G47" s="55"/>
      <c r="H47" s="56">
        <f t="shared" si="3"/>
        <v>0</v>
      </c>
      <c r="I47" s="56">
        <f t="shared" si="4"/>
        <v>0</v>
      </c>
      <c r="J47" s="27">
        <f t="shared" si="5"/>
        <v>0</v>
      </c>
      <c r="K47" s="73">
        <f t="shared" si="0"/>
        <v>0</v>
      </c>
      <c r="L47" s="73">
        <f t="shared" si="1"/>
        <v>0</v>
      </c>
      <c r="M47" s="56">
        <f t="shared" si="6"/>
        <v>0</v>
      </c>
      <c r="N47" s="57"/>
      <c r="O47" s="58"/>
    </row>
    <row r="48" spans="1:15" s="62" customFormat="1" ht="15" customHeight="1">
      <c r="A48" s="50">
        <f>IF(AND(C47&gt;0,B47&gt;1),IF(Values_Entered,A47+0,""),IF(Values_Entered,A47+1,""))</f>
        <v>24</v>
      </c>
      <c r="B48" s="59">
        <f t="shared" si="7"/>
        <v>0</v>
      </c>
      <c r="C48" s="60">
        <f>IF(AND(C47&gt;0,B47&gt;0),(360/Pagos_Anuales)-C47,IF(OR(B48=0,B48="OK"),0,DAYS360(#REF!,B48)))</f>
        <v>0</v>
      </c>
      <c r="D48" s="61"/>
      <c r="E48" s="50">
        <f>IF(Values_Entered,E47+1,"")</f>
        <v>24</v>
      </c>
      <c r="F48" s="54"/>
      <c r="G48" s="55"/>
      <c r="H48" s="56">
        <f t="shared" si="3"/>
        <v>0</v>
      </c>
      <c r="I48" s="56">
        <f t="shared" si="4"/>
        <v>0</v>
      </c>
      <c r="J48" s="27">
        <f t="shared" si="5"/>
        <v>0</v>
      </c>
      <c r="K48" s="73">
        <f t="shared" si="0"/>
        <v>0</v>
      </c>
      <c r="L48" s="73">
        <f t="shared" si="1"/>
        <v>0</v>
      </c>
      <c r="M48" s="56">
        <f t="shared" si="6"/>
        <v>0</v>
      </c>
      <c r="N48" s="57"/>
      <c r="O48" s="58"/>
    </row>
    <row r="49" spans="1:15" s="62" customFormat="1" ht="15" customHeight="1">
      <c r="A49" s="50">
        <f>IF(AND(C48&gt;0,B48&gt;1),IF(Values_Entered,A48+0,""),IF(Values_Entered,A48+1,""))</f>
        <v>25</v>
      </c>
      <c r="B49" s="59">
        <f t="shared" si="7"/>
        <v>0</v>
      </c>
      <c r="C49" s="60">
        <f>IF(AND(C48&gt;0,B48&gt;0),(360/Pagos_Anuales)-C48,IF(OR(B49=0,B49="OK"),0,DAYS360(#REF!,B49)))</f>
        <v>0</v>
      </c>
      <c r="D49" s="61"/>
      <c r="E49" s="50">
        <f>IF(Values_Entered,E48+1,"")</f>
        <v>25</v>
      </c>
      <c r="F49" s="54"/>
      <c r="G49" s="55"/>
      <c r="H49" s="56">
        <f t="shared" si="3"/>
        <v>0</v>
      </c>
      <c r="I49" s="56">
        <f t="shared" si="4"/>
        <v>0</v>
      </c>
      <c r="J49" s="27">
        <f t="shared" si="5"/>
        <v>0</v>
      </c>
      <c r="K49" s="73">
        <f t="shared" si="0"/>
        <v>0</v>
      </c>
      <c r="L49" s="73">
        <f t="shared" si="1"/>
        <v>0</v>
      </c>
      <c r="M49" s="56">
        <f t="shared" si="6"/>
        <v>0</v>
      </c>
      <c r="N49" s="57"/>
      <c r="O49" s="58"/>
    </row>
    <row r="50" spans="1:15" s="62" customFormat="1" ht="15" customHeight="1">
      <c r="A50" s="50">
        <f>IF(AND(C49&gt;0,B49&gt;1),IF(Values_Entered,A49+0,""),IF(Values_Entered,A49+1,""))</f>
        <v>26</v>
      </c>
      <c r="B50" s="59">
        <f t="shared" si="7"/>
        <v>0</v>
      </c>
      <c r="C50" s="60">
        <f>IF(AND(C49&gt;0,B49&gt;0),(360/Pagos_Anuales)-C49,IF(OR(B50=0,B50="OK"),0,DAYS360(#REF!,B50)))</f>
        <v>0</v>
      </c>
      <c r="D50" s="61"/>
      <c r="E50" s="50">
        <f>IF(Values_Entered,E49+1,"")</f>
        <v>26</v>
      </c>
      <c r="F50" s="54"/>
      <c r="G50" s="55"/>
      <c r="H50" s="56">
        <f t="shared" si="3"/>
        <v>0</v>
      </c>
      <c r="I50" s="56">
        <f t="shared" si="4"/>
        <v>0</v>
      </c>
      <c r="J50" s="27">
        <f t="shared" si="5"/>
        <v>0</v>
      </c>
      <c r="K50" s="73">
        <f t="shared" si="0"/>
        <v>0</v>
      </c>
      <c r="L50" s="73">
        <f t="shared" si="1"/>
        <v>0</v>
      </c>
      <c r="M50" s="56">
        <f t="shared" si="6"/>
        <v>0</v>
      </c>
      <c r="N50" s="57"/>
      <c r="O50" s="58"/>
    </row>
    <row r="51" spans="1:15" s="62" customFormat="1" ht="15" customHeight="1">
      <c r="A51" s="50">
        <f>IF(AND(C50&gt;0,B50&gt;1),IF(Values_Entered,A50+0,""),IF(Values_Entered,A50+1,""))</f>
        <v>27</v>
      </c>
      <c r="B51" s="59">
        <f t="shared" si="7"/>
        <v>0</v>
      </c>
      <c r="C51" s="60">
        <f>IF(AND(C50&gt;0,B50&gt;0),(360/Pagos_Anuales)-C50,IF(OR(B51=0,B51="OK"),0,DAYS360(#REF!,B51)))</f>
        <v>0</v>
      </c>
      <c r="D51" s="61"/>
      <c r="E51" s="50">
        <f>IF(Values_Entered,E50+1,"")</f>
        <v>27</v>
      </c>
      <c r="F51" s="54"/>
      <c r="G51" s="55"/>
      <c r="H51" s="56">
        <f t="shared" si="3"/>
        <v>0</v>
      </c>
      <c r="I51" s="56">
        <f t="shared" si="4"/>
        <v>0</v>
      </c>
      <c r="J51" s="27">
        <f t="shared" si="5"/>
        <v>0</v>
      </c>
      <c r="K51" s="73">
        <f t="shared" si="0"/>
        <v>0</v>
      </c>
      <c r="L51" s="73">
        <f t="shared" si="1"/>
        <v>0</v>
      </c>
      <c r="M51" s="56">
        <f t="shared" si="6"/>
        <v>0</v>
      </c>
      <c r="N51" s="57"/>
      <c r="O51" s="58"/>
    </row>
    <row r="52" spans="1:15" s="62" customFormat="1" ht="15" customHeight="1">
      <c r="A52" s="50">
        <f>IF(AND(C51&gt;0,B51&gt;1),IF(Values_Entered,A51+0,""),IF(Values_Entered,A51+1,""))</f>
        <v>28</v>
      </c>
      <c r="B52" s="59">
        <f t="shared" si="7"/>
        <v>0</v>
      </c>
      <c r="C52" s="60">
        <f>IF(AND(C51&gt;0,B51&gt;0),(360/Pagos_Anuales)-C51,IF(OR(B52=0,B52="OK"),0,DAYS360(#REF!,B52)))</f>
        <v>0</v>
      </c>
      <c r="D52" s="61"/>
      <c r="E52" s="50">
        <f>IF(Values_Entered,E51+1,"")</f>
        <v>28</v>
      </c>
      <c r="F52" s="54"/>
      <c r="G52" s="55"/>
      <c r="H52" s="56">
        <f t="shared" si="3"/>
        <v>0</v>
      </c>
      <c r="I52" s="56">
        <f t="shared" si="4"/>
        <v>0</v>
      </c>
      <c r="J52" s="27">
        <f t="shared" si="5"/>
        <v>0</v>
      </c>
      <c r="K52" s="73">
        <f t="shared" si="0"/>
        <v>0</v>
      </c>
      <c r="L52" s="73">
        <f t="shared" si="1"/>
        <v>0</v>
      </c>
      <c r="M52" s="56">
        <f t="shared" si="6"/>
        <v>0</v>
      </c>
      <c r="N52" s="57"/>
      <c r="O52" s="58"/>
    </row>
    <row r="53" spans="1:15" s="62" customFormat="1" ht="15" customHeight="1">
      <c r="A53" s="50">
        <f>IF(AND(C52&gt;0,B52&gt;1),IF(Values_Entered,A52+0,""),IF(Values_Entered,A52+1,""))</f>
        <v>29</v>
      </c>
      <c r="B53" s="59">
        <f t="shared" si="7"/>
        <v>0</v>
      </c>
      <c r="C53" s="60">
        <f>IF(AND(C52&gt;0,B52&gt;0),(360/Pagos_Anuales)-C52,IF(OR(B53=0,B53="OK"),0,DAYS360(#REF!,B53)))</f>
        <v>0</v>
      </c>
      <c r="D53" s="61"/>
      <c r="E53" s="50">
        <f>IF(Values_Entered,E52+1,"")</f>
        <v>29</v>
      </c>
      <c r="F53" s="54"/>
      <c r="G53" s="55"/>
      <c r="H53" s="56">
        <f t="shared" si="3"/>
        <v>0</v>
      </c>
      <c r="I53" s="56">
        <f t="shared" si="4"/>
        <v>0</v>
      </c>
      <c r="J53" s="27">
        <f t="shared" si="5"/>
        <v>0</v>
      </c>
      <c r="K53" s="73">
        <f t="shared" si="0"/>
        <v>0</v>
      </c>
      <c r="L53" s="73">
        <f t="shared" si="1"/>
        <v>0</v>
      </c>
      <c r="M53" s="56">
        <f t="shared" si="6"/>
        <v>0</v>
      </c>
      <c r="N53" s="57"/>
      <c r="O53" s="58"/>
    </row>
    <row r="54" spans="1:15" s="62" customFormat="1" ht="15" customHeight="1">
      <c r="A54" s="50">
        <f>IF(AND(C53&gt;0,B53&gt;1),IF(Values_Entered,A53+0,""),IF(Values_Entered,A53+1,""))</f>
        <v>30</v>
      </c>
      <c r="B54" s="59">
        <f t="shared" si="7"/>
        <v>0</v>
      </c>
      <c r="C54" s="60">
        <f>IF(AND(C53&gt;0,B53&gt;0),(360/Pagos_Anuales)-C53,IF(OR(B54=0,B54="OK"),0,DAYS360(#REF!,B54)))</f>
        <v>0</v>
      </c>
      <c r="D54" s="61"/>
      <c r="E54" s="50">
        <f>IF(Values_Entered,E53+1,"")</f>
        <v>30</v>
      </c>
      <c r="F54" s="54"/>
      <c r="G54" s="55"/>
      <c r="H54" s="56">
        <f t="shared" si="3"/>
        <v>0</v>
      </c>
      <c r="I54" s="56">
        <f t="shared" si="4"/>
        <v>0</v>
      </c>
      <c r="J54" s="27">
        <f t="shared" si="5"/>
        <v>0</v>
      </c>
      <c r="K54" s="73">
        <f t="shared" si="0"/>
        <v>0</v>
      </c>
      <c r="L54" s="73">
        <f t="shared" si="1"/>
        <v>0</v>
      </c>
      <c r="M54" s="56">
        <f t="shared" si="6"/>
        <v>0</v>
      </c>
      <c r="N54" s="57"/>
      <c r="O54" s="58"/>
    </row>
    <row r="55" spans="1:15" s="62" customFormat="1" ht="15" customHeight="1">
      <c r="A55" s="50">
        <f>IF(AND(C54&gt;0,B54&gt;1),IF(Values_Entered,A54+0,""),IF(Values_Entered,A54+1,""))</f>
        <v>31</v>
      </c>
      <c r="B55" s="59">
        <f t="shared" si="7"/>
        <v>0</v>
      </c>
      <c r="C55" s="60">
        <f>IF(AND(C54&gt;0,B54&gt;0),(360/Pagos_Anuales)-C54,IF(OR(B55=0,B55="OK"),0,DAYS360(#REF!,B55)))</f>
        <v>0</v>
      </c>
      <c r="D55" s="61"/>
      <c r="E55" s="50">
        <f>IF(Values_Entered,E54+1,"")</f>
        <v>31</v>
      </c>
      <c r="F55" s="54"/>
      <c r="G55" s="55"/>
      <c r="H55" s="56">
        <f t="shared" si="3"/>
        <v>0</v>
      </c>
      <c r="I55" s="56">
        <f t="shared" si="4"/>
        <v>0</v>
      </c>
      <c r="J55" s="27">
        <f t="shared" si="5"/>
        <v>0</v>
      </c>
      <c r="K55" s="73">
        <f t="shared" si="0"/>
        <v>0</v>
      </c>
      <c r="L55" s="73">
        <f t="shared" si="1"/>
        <v>0</v>
      </c>
      <c r="M55" s="56">
        <f t="shared" si="6"/>
        <v>0</v>
      </c>
      <c r="N55" s="57"/>
      <c r="O55" s="58"/>
    </row>
    <row r="56" spans="1:15" s="62" customFormat="1" ht="15" customHeight="1">
      <c r="A56" s="50">
        <f>IF(AND(C55&gt;0,B55&gt;1),IF(Values_Entered,A55+0,""),IF(Values_Entered,A55+1,""))</f>
        <v>32</v>
      </c>
      <c r="B56" s="59">
        <f t="shared" si="7"/>
        <v>0</v>
      </c>
      <c r="C56" s="60">
        <f>IF(AND(C55&gt;0,B55&gt;0),(360/Pagos_Anuales)-C55,IF(OR(B56=0,B56="OK"),0,DAYS360(#REF!,B56)))</f>
        <v>0</v>
      </c>
      <c r="D56" s="61"/>
      <c r="E56" s="50">
        <f>IF(Values_Entered,E55+1,"")</f>
        <v>32</v>
      </c>
      <c r="F56" s="54"/>
      <c r="G56" s="55"/>
      <c r="H56" s="56">
        <f t="shared" si="3"/>
        <v>0</v>
      </c>
      <c r="I56" s="56">
        <f t="shared" si="4"/>
        <v>0</v>
      </c>
      <c r="J56" s="27">
        <f t="shared" si="5"/>
        <v>0</v>
      </c>
      <c r="K56" s="73">
        <f t="shared" si="0"/>
        <v>0</v>
      </c>
      <c r="L56" s="73">
        <f t="shared" si="1"/>
        <v>0</v>
      </c>
      <c r="M56" s="56">
        <f t="shared" si="6"/>
        <v>0</v>
      </c>
      <c r="N56" s="57"/>
      <c r="O56" s="58"/>
    </row>
    <row r="57" spans="1:15" s="62" customFormat="1" ht="15" customHeight="1">
      <c r="A57" s="50">
        <f>IF(AND(C56&gt;0,B56&gt;1),IF(Values_Entered,A56+0,""),IF(Values_Entered,A56+1,""))</f>
        <v>33</v>
      </c>
      <c r="B57" s="59">
        <f t="shared" si="7"/>
        <v>0</v>
      </c>
      <c r="C57" s="60">
        <f>IF(AND(C56&gt;0,B56&gt;0),(360/Pagos_Anuales)-C56,IF(OR(B57=0,B57="OK"),0,DAYS360(#REF!,B57)))</f>
        <v>0</v>
      </c>
      <c r="D57" s="61"/>
      <c r="E57" s="50">
        <f>IF(Values_Entered,E56+1,"")</f>
        <v>33</v>
      </c>
      <c r="F57" s="54"/>
      <c r="G57" s="55"/>
      <c r="H57" s="56">
        <f t="shared" si="3"/>
        <v>0</v>
      </c>
      <c r="I57" s="56">
        <f t="shared" si="4"/>
        <v>0</v>
      </c>
      <c r="J57" s="27">
        <f t="shared" si="5"/>
        <v>0</v>
      </c>
      <c r="K57" s="73">
        <f t="shared" si="9" ref="K57:K88">IFERROR(IF($E$2="IBR",(ROUND(((1+($G$14%))^(1/(365/J57))-1)*(365/J57),10)),ROUND(((1+($G$14%))^(1/(360/J57))-1)*(360/J57),10)),0)</f>
        <v>0</v>
      </c>
      <c r="L57" s="73">
        <f t="shared" si="10" ref="L57:L88">IFERROR(IF($E$2="IBR",(ROUND(((1+($G$15%))^(1/(365/J57))-1)*(365/J57),10)),ROUND(((1+($G$15%))^(1/(360/J57))-1)*(360/J57),10)),0)</f>
        <v>0</v>
      </c>
      <c r="M57" s="56">
        <f t="shared" si="6"/>
        <v>0</v>
      </c>
      <c r="N57" s="57"/>
      <c r="O57" s="58"/>
    </row>
    <row r="58" spans="1:15" s="62" customFormat="1" ht="15" customHeight="1">
      <c r="A58" s="50">
        <f>IF(AND(C57&gt;0,B57&gt;1),IF(Values_Entered,A57+0,""),IF(Values_Entered,A57+1,""))</f>
        <v>34</v>
      </c>
      <c r="B58" s="59">
        <f t="shared" si="7"/>
        <v>0</v>
      </c>
      <c r="C58" s="60">
        <f>IF(AND(C57&gt;0,B57&gt;0),(360/Pagos_Anuales)-C57,IF(OR(B58=0,B58="OK"),0,DAYS360(#REF!,B58)))</f>
        <v>0</v>
      </c>
      <c r="D58" s="61"/>
      <c r="E58" s="50">
        <f>IF(Values_Entered,E57+1,"")</f>
        <v>34</v>
      </c>
      <c r="F58" s="54"/>
      <c r="G58" s="55"/>
      <c r="H58" s="56">
        <f t="shared" si="3"/>
        <v>0</v>
      </c>
      <c r="I58" s="56">
        <f t="shared" si="4"/>
        <v>0</v>
      </c>
      <c r="J58" s="27">
        <f t="shared" si="5"/>
        <v>0</v>
      </c>
      <c r="K58" s="73">
        <f t="shared" si="9"/>
        <v>0</v>
      </c>
      <c r="L58" s="73">
        <f t="shared" si="10"/>
        <v>0</v>
      </c>
      <c r="M58" s="56">
        <f t="shared" si="6"/>
        <v>0</v>
      </c>
      <c r="N58" s="57"/>
      <c r="O58" s="58"/>
    </row>
    <row r="59" spans="1:15" s="62" customFormat="1" ht="15" customHeight="1">
      <c r="A59" s="50">
        <f>IF(AND(C58&gt;0,B58&gt;1),IF(Values_Entered,A58+0,""),IF(Values_Entered,A58+1,""))</f>
        <v>35</v>
      </c>
      <c r="B59" s="59">
        <f t="shared" si="7"/>
        <v>0</v>
      </c>
      <c r="C59" s="60">
        <f>IF(AND(C58&gt;0,B58&gt;0),(360/Pagos_Anuales)-C58,IF(OR(B59=0,B59="OK"),0,DAYS360(#REF!,B59)))</f>
        <v>0</v>
      </c>
      <c r="D59" s="61"/>
      <c r="E59" s="50">
        <f>IF(Values_Entered,E58+1,"")</f>
        <v>35</v>
      </c>
      <c r="F59" s="54"/>
      <c r="G59" s="55"/>
      <c r="H59" s="56">
        <f t="shared" si="3"/>
        <v>0</v>
      </c>
      <c r="I59" s="56">
        <f t="shared" si="4"/>
        <v>0</v>
      </c>
      <c r="J59" s="27">
        <f t="shared" si="5"/>
        <v>0</v>
      </c>
      <c r="K59" s="73">
        <f t="shared" si="9"/>
        <v>0</v>
      </c>
      <c r="L59" s="73">
        <f t="shared" si="10"/>
        <v>0</v>
      </c>
      <c r="M59" s="56">
        <f t="shared" si="6"/>
        <v>0</v>
      </c>
      <c r="N59" s="57"/>
      <c r="O59" s="58"/>
    </row>
    <row r="60" spans="1:15" s="62" customFormat="1" ht="15" customHeight="1">
      <c r="A60" s="50">
        <f>IF(AND(C59&gt;0,B59&gt;1),IF(Values_Entered,A59+0,""),IF(Values_Entered,A59+1,""))</f>
        <v>36</v>
      </c>
      <c r="B60" s="59">
        <f t="shared" si="7"/>
        <v>0</v>
      </c>
      <c r="C60" s="60">
        <f>IF(AND(C59&gt;0,B59&gt;0),(360/Pagos_Anuales)-C59,IF(OR(B60=0,B60="OK"),0,DAYS360(#REF!,B60)))</f>
        <v>0</v>
      </c>
      <c r="D60" s="61"/>
      <c r="E60" s="50">
        <f>IF(Values_Entered,E59+1,"")</f>
        <v>36</v>
      </c>
      <c r="F60" s="54"/>
      <c r="G60" s="55"/>
      <c r="H60" s="56">
        <f t="shared" si="3"/>
        <v>0</v>
      </c>
      <c r="I60" s="56">
        <f t="shared" si="4"/>
        <v>0</v>
      </c>
      <c r="J60" s="27">
        <f t="shared" si="5"/>
        <v>0</v>
      </c>
      <c r="K60" s="73">
        <f t="shared" si="9"/>
        <v>0</v>
      </c>
      <c r="L60" s="73">
        <f t="shared" si="10"/>
        <v>0</v>
      </c>
      <c r="M60" s="56">
        <f t="shared" si="6"/>
        <v>0</v>
      </c>
      <c r="N60" s="57"/>
      <c r="O60" s="58"/>
    </row>
    <row r="61" spans="1:15" s="62" customFormat="1" ht="15" customHeight="1">
      <c r="A61" s="50">
        <f>IF(AND(C60&gt;0,B60&gt;1),IF(Values_Entered,A60+0,""),IF(Values_Entered,A60+1,""))</f>
        <v>37</v>
      </c>
      <c r="B61" s="59">
        <f t="shared" si="7"/>
        <v>0</v>
      </c>
      <c r="C61" s="60">
        <f>IF(AND(C60&gt;0,B60&gt;0),(360/Pagos_Anuales)-C60,IF(OR(B61=0,B61="OK"),0,DAYS360(#REF!,B61)))</f>
        <v>0</v>
      </c>
      <c r="D61" s="61"/>
      <c r="E61" s="50">
        <f>IF(Values_Entered,E60+1,"")</f>
        <v>37</v>
      </c>
      <c r="F61" s="54"/>
      <c r="G61" s="55"/>
      <c r="H61" s="56">
        <f t="shared" si="3"/>
        <v>0</v>
      </c>
      <c r="I61" s="56">
        <f t="shared" si="4"/>
        <v>0</v>
      </c>
      <c r="J61" s="27">
        <f t="shared" si="5"/>
        <v>0</v>
      </c>
      <c r="K61" s="73">
        <f t="shared" si="9"/>
        <v>0</v>
      </c>
      <c r="L61" s="73">
        <f t="shared" si="10"/>
        <v>0</v>
      </c>
      <c r="M61" s="56">
        <f t="shared" si="6"/>
        <v>0</v>
      </c>
      <c r="N61" s="57"/>
      <c r="O61" s="58"/>
    </row>
    <row r="62" spans="1:15" s="62" customFormat="1" ht="15" customHeight="1">
      <c r="A62" s="50">
        <f>IF(AND(C61&gt;0,B61&gt;1),IF(Values_Entered,A61+0,""),IF(Values_Entered,A61+1,""))</f>
        <v>38</v>
      </c>
      <c r="B62" s="59">
        <f t="shared" si="7"/>
        <v>0</v>
      </c>
      <c r="C62" s="60">
        <f>IF(AND(C61&gt;0,B61&gt;0),(360/Pagos_Anuales)-C61,IF(OR(B62=0,B62="OK"),0,DAYS360(#REF!,B62)))</f>
        <v>0</v>
      </c>
      <c r="D62" s="61"/>
      <c r="E62" s="50">
        <f>IF(Values_Entered,E61+1,"")</f>
        <v>38</v>
      </c>
      <c r="F62" s="54"/>
      <c r="G62" s="55"/>
      <c r="H62" s="56">
        <f t="shared" si="3"/>
        <v>0</v>
      </c>
      <c r="I62" s="56">
        <f t="shared" si="4"/>
        <v>0</v>
      </c>
      <c r="J62" s="27">
        <f t="shared" si="5"/>
        <v>0</v>
      </c>
      <c r="K62" s="73">
        <f t="shared" si="9"/>
        <v>0</v>
      </c>
      <c r="L62" s="73">
        <f t="shared" si="10"/>
        <v>0</v>
      </c>
      <c r="M62" s="56">
        <f t="shared" si="6"/>
        <v>0</v>
      </c>
      <c r="N62" s="57"/>
      <c r="O62" s="58"/>
    </row>
    <row r="63" spans="1:15" s="62" customFormat="1" ht="15" customHeight="1">
      <c r="A63" s="50">
        <f>IF(AND(C62&gt;0,B62&gt;1),IF(Values_Entered,A62+0,""),IF(Values_Entered,A62+1,""))</f>
        <v>39</v>
      </c>
      <c r="B63" s="59">
        <f t="shared" si="7"/>
        <v>0</v>
      </c>
      <c r="C63" s="60">
        <f>IF(AND(C62&gt;0,B62&gt;0),(360/Pagos_Anuales)-C62,IF(OR(B63=0,B63="OK"),0,DAYS360(#REF!,B63)))</f>
        <v>0</v>
      </c>
      <c r="D63" s="61"/>
      <c r="E63" s="50">
        <f>IF(Values_Entered,E62+1,"")</f>
        <v>39</v>
      </c>
      <c r="F63" s="54"/>
      <c r="G63" s="55"/>
      <c r="H63" s="56">
        <f t="shared" si="3"/>
        <v>0</v>
      </c>
      <c r="I63" s="56">
        <f t="shared" si="4"/>
        <v>0</v>
      </c>
      <c r="J63" s="27">
        <f t="shared" si="5"/>
        <v>0</v>
      </c>
      <c r="K63" s="73">
        <f t="shared" si="9"/>
        <v>0</v>
      </c>
      <c r="L63" s="73">
        <f t="shared" si="10"/>
        <v>0</v>
      </c>
      <c r="M63" s="56">
        <f t="shared" si="6"/>
        <v>0</v>
      </c>
      <c r="N63" s="57"/>
      <c r="O63" s="58"/>
    </row>
    <row r="64" spans="1:15" s="62" customFormat="1" ht="15" customHeight="1">
      <c r="A64" s="50">
        <f>IF(AND(C63&gt;0,B63&gt;1),IF(Values_Entered,A63+0,""),IF(Values_Entered,A63+1,""))</f>
        <v>40</v>
      </c>
      <c r="B64" s="59">
        <f t="shared" si="7"/>
        <v>0</v>
      </c>
      <c r="C64" s="60">
        <f>IF(AND(C63&gt;0,B63&gt;0),(360/Pagos_Anuales)-C63,IF(OR(B64=0,B64="OK"),0,DAYS360(#REF!,B64)))</f>
        <v>0</v>
      </c>
      <c r="D64" s="61"/>
      <c r="E64" s="50">
        <f>IF(Values_Entered,E63+1,"")</f>
        <v>40</v>
      </c>
      <c r="F64" s="54"/>
      <c r="G64" s="55"/>
      <c r="H64" s="56">
        <f t="shared" si="3"/>
        <v>0</v>
      </c>
      <c r="I64" s="56">
        <f t="shared" si="4"/>
        <v>0</v>
      </c>
      <c r="J64" s="27">
        <f t="shared" si="5"/>
        <v>0</v>
      </c>
      <c r="K64" s="73">
        <f t="shared" si="9"/>
        <v>0</v>
      </c>
      <c r="L64" s="73">
        <f t="shared" si="10"/>
        <v>0</v>
      </c>
      <c r="M64" s="56">
        <f t="shared" si="6"/>
        <v>0</v>
      </c>
      <c r="N64" s="57"/>
      <c r="O64" s="58"/>
    </row>
    <row r="65" spans="1:15" s="62" customFormat="1" ht="15" customHeight="1">
      <c r="A65" s="50">
        <f>IF(AND(C64&gt;0,B64&gt;1),IF(Values_Entered,A64+0,""),IF(Values_Entered,A64+1,""))</f>
        <v>41</v>
      </c>
      <c r="B65" s="59">
        <f t="shared" si="7"/>
        <v>0</v>
      </c>
      <c r="C65" s="60">
        <f>IF(AND(C64&gt;0,B64&gt;0),(360/Pagos_Anuales)-C64,IF(OR(B65=0,B65="OK"),0,DAYS360(#REF!,B65)))</f>
        <v>0</v>
      </c>
      <c r="D65" s="61"/>
      <c r="E65" s="50">
        <f>IF(Values_Entered,E64+1,"")</f>
        <v>41</v>
      </c>
      <c r="F65" s="54"/>
      <c r="G65" s="55"/>
      <c r="H65" s="56">
        <f t="shared" si="3"/>
        <v>0</v>
      </c>
      <c r="I65" s="56">
        <f t="shared" si="4"/>
        <v>0</v>
      </c>
      <c r="J65" s="27">
        <f t="shared" si="5"/>
        <v>0</v>
      </c>
      <c r="K65" s="73">
        <f t="shared" si="9"/>
        <v>0</v>
      </c>
      <c r="L65" s="73">
        <f t="shared" si="10"/>
        <v>0</v>
      </c>
      <c r="M65" s="56">
        <f t="shared" si="6"/>
        <v>0</v>
      </c>
      <c r="N65" s="57"/>
      <c r="O65" s="58"/>
    </row>
    <row r="66" spans="1:15" s="62" customFormat="1" ht="15" customHeight="1">
      <c r="A66" s="50">
        <f>IF(AND(C65&gt;0,B65&gt;1),IF(Values_Entered,A65+0,""),IF(Values_Entered,A65+1,""))</f>
        <v>42</v>
      </c>
      <c r="B66" s="59">
        <f t="shared" si="7"/>
        <v>0</v>
      </c>
      <c r="C66" s="60">
        <f>IF(AND(C65&gt;0,B65&gt;0),(360/Pagos_Anuales)-C65,IF(OR(B66=0,B66="OK"),0,DAYS360(#REF!,B66)))</f>
        <v>0</v>
      </c>
      <c r="D66" s="61"/>
      <c r="E66" s="50">
        <f>IF(Values_Entered,E65+1,"")</f>
        <v>42</v>
      </c>
      <c r="F66" s="54"/>
      <c r="G66" s="55"/>
      <c r="H66" s="56">
        <f t="shared" si="3"/>
        <v>0</v>
      </c>
      <c r="I66" s="56">
        <f t="shared" si="4"/>
        <v>0</v>
      </c>
      <c r="J66" s="27">
        <f t="shared" si="5"/>
        <v>0</v>
      </c>
      <c r="K66" s="73">
        <f t="shared" si="9"/>
        <v>0</v>
      </c>
      <c r="L66" s="73">
        <f t="shared" si="10"/>
        <v>0</v>
      </c>
      <c r="M66" s="56">
        <f t="shared" si="6"/>
        <v>0</v>
      </c>
      <c r="N66" s="57"/>
      <c r="O66" s="58"/>
    </row>
    <row r="67" spans="1:15" s="62" customFormat="1" ht="15" customHeight="1">
      <c r="A67" s="50">
        <f>IF(AND(C66&gt;0,B66&gt;1),IF(Values_Entered,A66+0,""),IF(Values_Entered,A66+1,""))</f>
        <v>43</v>
      </c>
      <c r="B67" s="59">
        <f t="shared" si="7"/>
        <v>0</v>
      </c>
      <c r="C67" s="60">
        <f>IF(AND(C66&gt;0,B66&gt;0),(360/Pagos_Anuales)-C66,IF(OR(B67=0,B67="OK"),0,DAYS360(#REF!,B67)))</f>
        <v>0</v>
      </c>
      <c r="D67" s="61"/>
      <c r="E67" s="50">
        <f>IF(Values_Entered,E66+1,"")</f>
        <v>43</v>
      </c>
      <c r="F67" s="54"/>
      <c r="G67" s="55"/>
      <c r="H67" s="56">
        <f t="shared" si="3"/>
        <v>0</v>
      </c>
      <c r="I67" s="56">
        <f t="shared" si="4"/>
        <v>0</v>
      </c>
      <c r="J67" s="27">
        <f t="shared" si="5"/>
        <v>0</v>
      </c>
      <c r="K67" s="73">
        <f t="shared" si="9"/>
        <v>0</v>
      </c>
      <c r="L67" s="73">
        <f t="shared" si="10"/>
        <v>0</v>
      </c>
      <c r="M67" s="56">
        <f t="shared" si="6"/>
        <v>0</v>
      </c>
      <c r="N67" s="57"/>
      <c r="O67" s="58"/>
    </row>
    <row r="68" spans="1:15" s="62" customFormat="1" ht="15" customHeight="1">
      <c r="A68" s="50">
        <f>IF(AND(C67&gt;0,B67&gt;1),IF(Values_Entered,A67+0,""),IF(Values_Entered,A67+1,""))</f>
        <v>44</v>
      </c>
      <c r="B68" s="59">
        <f t="shared" si="7"/>
        <v>0</v>
      </c>
      <c r="C68" s="60">
        <f>IF(AND(C67&gt;0,B67&gt;0),(360/Pagos_Anuales)-C67,IF(OR(B68=0,B68="OK"),0,DAYS360(#REF!,B68)))</f>
        <v>0</v>
      </c>
      <c r="D68" s="61"/>
      <c r="E68" s="50">
        <f>IF(Values_Entered,E67+1,"")</f>
        <v>44</v>
      </c>
      <c r="F68" s="54"/>
      <c r="G68" s="55"/>
      <c r="H68" s="56">
        <f t="shared" si="3"/>
        <v>0</v>
      </c>
      <c r="I68" s="56">
        <f t="shared" si="4"/>
        <v>0</v>
      </c>
      <c r="J68" s="27">
        <f t="shared" si="5"/>
        <v>0</v>
      </c>
      <c r="K68" s="73">
        <f t="shared" si="9"/>
        <v>0</v>
      </c>
      <c r="L68" s="73">
        <f t="shared" si="10"/>
        <v>0</v>
      </c>
      <c r="M68" s="56">
        <f t="shared" si="6"/>
        <v>0</v>
      </c>
      <c r="N68" s="57"/>
      <c r="O68" s="58"/>
    </row>
    <row r="69" spans="1:15" s="62" customFormat="1" ht="15" customHeight="1">
      <c r="A69" s="50">
        <f>IF(AND(C68&gt;0,B68&gt;1),IF(Values_Entered,A68+0,""),IF(Values_Entered,A68+1,""))</f>
        <v>45</v>
      </c>
      <c r="B69" s="59">
        <f t="shared" si="7"/>
        <v>0</v>
      </c>
      <c r="C69" s="60">
        <f>IF(AND(C68&gt;0,B68&gt;0),(360/Pagos_Anuales)-C68,IF(OR(B69=0,B69="OK"),0,DAYS360(#REF!,B69)))</f>
        <v>0</v>
      </c>
      <c r="D69" s="61"/>
      <c r="E69" s="50">
        <f>IF(Values_Entered,E68+1,"")</f>
        <v>45</v>
      </c>
      <c r="F69" s="54"/>
      <c r="G69" s="55"/>
      <c r="H69" s="56">
        <f t="shared" si="3"/>
        <v>0</v>
      </c>
      <c r="I69" s="56">
        <f t="shared" si="4"/>
        <v>0</v>
      </c>
      <c r="J69" s="27">
        <f t="shared" si="5"/>
        <v>0</v>
      </c>
      <c r="K69" s="73">
        <f t="shared" si="9"/>
        <v>0</v>
      </c>
      <c r="L69" s="73">
        <f t="shared" si="10"/>
        <v>0</v>
      </c>
      <c r="M69" s="56">
        <f t="shared" si="6"/>
        <v>0</v>
      </c>
      <c r="N69" s="57"/>
      <c r="O69" s="58"/>
    </row>
    <row r="70" spans="1:15" s="62" customFormat="1" ht="15" customHeight="1">
      <c r="A70" s="50">
        <f>IF(AND(C69&gt;0,B69&gt;1),IF(Values_Entered,A69+0,""),IF(Values_Entered,A69+1,""))</f>
        <v>46</v>
      </c>
      <c r="B70" s="59">
        <f t="shared" si="7"/>
        <v>0</v>
      </c>
      <c r="C70" s="60">
        <f>IF(AND(C69&gt;0,B69&gt;0),(360/Pagos_Anuales)-C69,IF(OR(B70=0,B70="OK"),0,DAYS360(#REF!,B70)))</f>
        <v>0</v>
      </c>
      <c r="D70" s="61"/>
      <c r="E70" s="50">
        <f>IF(Values_Entered,E69+1,"")</f>
        <v>46</v>
      </c>
      <c r="F70" s="54"/>
      <c r="G70" s="55"/>
      <c r="H70" s="56">
        <f t="shared" si="3"/>
        <v>0</v>
      </c>
      <c r="I70" s="56">
        <f t="shared" si="4"/>
        <v>0</v>
      </c>
      <c r="J70" s="27">
        <f t="shared" si="5"/>
        <v>0</v>
      </c>
      <c r="K70" s="73">
        <f t="shared" si="9"/>
        <v>0</v>
      </c>
      <c r="L70" s="73">
        <f t="shared" si="10"/>
        <v>0</v>
      </c>
      <c r="M70" s="56">
        <f t="shared" si="6"/>
        <v>0</v>
      </c>
      <c r="N70" s="57"/>
      <c r="O70" s="58"/>
    </row>
    <row r="71" spans="1:15" s="62" customFormat="1" ht="15" customHeight="1">
      <c r="A71" s="50">
        <f>IF(AND(C70&gt;0,B70&gt;1),IF(Values_Entered,A70+0,""),IF(Values_Entered,A70+1,""))</f>
        <v>47</v>
      </c>
      <c r="B71" s="59">
        <f t="shared" si="7"/>
        <v>0</v>
      </c>
      <c r="C71" s="60">
        <f>IF(AND(C70&gt;0,B70&gt;0),(360/Pagos_Anuales)-C70,IF(OR(B71=0,B71="OK"),0,DAYS360(#REF!,B71)))</f>
        <v>0</v>
      </c>
      <c r="D71" s="61"/>
      <c r="E71" s="50">
        <f>IF(Values_Entered,E70+1,"")</f>
        <v>47</v>
      </c>
      <c r="F71" s="54"/>
      <c r="G71" s="55"/>
      <c r="H71" s="56">
        <f t="shared" si="3"/>
        <v>0</v>
      </c>
      <c r="I71" s="56">
        <f t="shared" si="4"/>
        <v>0</v>
      </c>
      <c r="J71" s="27">
        <f t="shared" si="5"/>
        <v>0</v>
      </c>
      <c r="K71" s="73">
        <f t="shared" si="9"/>
        <v>0</v>
      </c>
      <c r="L71" s="73">
        <f t="shared" si="10"/>
        <v>0</v>
      </c>
      <c r="M71" s="56">
        <f t="shared" si="6"/>
        <v>0</v>
      </c>
      <c r="N71" s="57"/>
      <c r="O71" s="58"/>
    </row>
    <row r="72" spans="1:15" s="62" customFormat="1" ht="15" customHeight="1">
      <c r="A72" s="50">
        <f>IF(AND(C71&gt;0,B71&gt;1),IF(Values_Entered,A71+0,""),IF(Values_Entered,A71+1,""))</f>
        <v>48</v>
      </c>
      <c r="B72" s="59">
        <f t="shared" si="7"/>
        <v>0</v>
      </c>
      <c r="C72" s="60">
        <f>IF(AND(C71&gt;0,B71&gt;0),(360/Pagos_Anuales)-C71,IF(OR(B72=0,B72="OK"),0,DAYS360(#REF!,B72)))</f>
        <v>0</v>
      </c>
      <c r="D72" s="61"/>
      <c r="E72" s="50">
        <f>IF(Values_Entered,E71+1,"")</f>
        <v>48</v>
      </c>
      <c r="F72" s="54"/>
      <c r="G72" s="55"/>
      <c r="H72" s="56">
        <f t="shared" si="3"/>
        <v>0</v>
      </c>
      <c r="I72" s="56">
        <f t="shared" si="4"/>
        <v>0</v>
      </c>
      <c r="J72" s="27">
        <f t="shared" si="5"/>
        <v>0</v>
      </c>
      <c r="K72" s="73">
        <f t="shared" si="9"/>
        <v>0</v>
      </c>
      <c r="L72" s="73">
        <f t="shared" si="10"/>
        <v>0</v>
      </c>
      <c r="M72" s="56">
        <f t="shared" si="6"/>
        <v>0</v>
      </c>
      <c r="N72" s="57"/>
      <c r="O72" s="58"/>
    </row>
    <row r="73" spans="1:15" s="62" customFormat="1" ht="15" customHeight="1">
      <c r="A73" s="50">
        <f>IF(AND(C72&gt;0,B72&gt;1),IF(Values_Entered,A72+0,""),IF(Values_Entered,A72+1,""))</f>
        <v>49</v>
      </c>
      <c r="B73" s="59">
        <f t="shared" si="7"/>
        <v>0</v>
      </c>
      <c r="C73" s="60">
        <f>IF(AND(C72&gt;0,B72&gt;0),(360/Pagos_Anuales)-C72,IF(OR(B73=0,B73="OK"),0,DAYS360(#REF!,B73)))</f>
        <v>0</v>
      </c>
      <c r="D73" s="61"/>
      <c r="E73" s="50">
        <f>IF(Values_Entered,E72+1,"")</f>
        <v>49</v>
      </c>
      <c r="F73" s="54"/>
      <c r="G73" s="55"/>
      <c r="H73" s="56">
        <f t="shared" si="3"/>
        <v>0</v>
      </c>
      <c r="I73" s="56">
        <f t="shared" si="4"/>
        <v>0</v>
      </c>
      <c r="J73" s="27">
        <f t="shared" si="5"/>
        <v>0</v>
      </c>
      <c r="K73" s="73">
        <f t="shared" si="9"/>
        <v>0</v>
      </c>
      <c r="L73" s="73">
        <f t="shared" si="10"/>
        <v>0</v>
      </c>
      <c r="M73" s="56">
        <f t="shared" si="6"/>
        <v>0</v>
      </c>
      <c r="N73" s="57"/>
      <c r="O73" s="58"/>
    </row>
    <row r="74" spans="1:15" s="62" customFormat="1" ht="15" customHeight="1">
      <c r="A74" s="50">
        <f>IF(AND(C73&gt;0,B73&gt;1),IF(Values_Entered,A73+0,""),IF(Values_Entered,A73+1,""))</f>
        <v>50</v>
      </c>
      <c r="B74" s="59">
        <f t="shared" si="7"/>
        <v>0</v>
      </c>
      <c r="C74" s="60">
        <f>IF(AND(C73&gt;0,B73&gt;0),(360/Pagos_Anuales)-C73,IF(OR(B74=0,B74="OK"),0,DAYS360(#REF!,B74)))</f>
        <v>0</v>
      </c>
      <c r="D74" s="61"/>
      <c r="E74" s="50">
        <f>IF(Values_Entered,E73+1,"")</f>
        <v>50</v>
      </c>
      <c r="F74" s="54"/>
      <c r="G74" s="55"/>
      <c r="H74" s="56">
        <f t="shared" si="3"/>
        <v>0</v>
      </c>
      <c r="I74" s="56">
        <f t="shared" si="4"/>
        <v>0</v>
      </c>
      <c r="J74" s="27">
        <f t="shared" si="5"/>
        <v>0</v>
      </c>
      <c r="K74" s="73">
        <f t="shared" si="9"/>
        <v>0</v>
      </c>
      <c r="L74" s="73">
        <f t="shared" si="10"/>
        <v>0</v>
      </c>
      <c r="M74" s="56">
        <f t="shared" si="6"/>
        <v>0</v>
      </c>
      <c r="N74" s="57"/>
      <c r="O74" s="58"/>
    </row>
    <row r="75" spans="1:15" s="62" customFormat="1" ht="15" customHeight="1">
      <c r="A75" s="50">
        <f>IF(AND(C74&gt;0,B74&gt;1),IF(Values_Entered,A74+0,""),IF(Values_Entered,A74+1,""))</f>
        <v>51</v>
      </c>
      <c r="B75" s="59">
        <f t="shared" si="7"/>
        <v>0</v>
      </c>
      <c r="C75" s="60">
        <f>IF(AND(C74&gt;0,B74&gt;0),(360/Pagos_Anuales)-C74,IF(OR(B75=0,B75="OK"),0,DAYS360(#REF!,B75)))</f>
        <v>0</v>
      </c>
      <c r="D75" s="61"/>
      <c r="E75" s="50">
        <f>IF(Values_Entered,E74+1,"")</f>
        <v>51</v>
      </c>
      <c r="F75" s="54"/>
      <c r="G75" s="55"/>
      <c r="H75" s="56">
        <f t="shared" si="3"/>
        <v>0</v>
      </c>
      <c r="I75" s="56">
        <f t="shared" si="4"/>
        <v>0</v>
      </c>
      <c r="J75" s="27">
        <f t="shared" si="5"/>
        <v>0</v>
      </c>
      <c r="K75" s="73">
        <f t="shared" si="9"/>
        <v>0</v>
      </c>
      <c r="L75" s="73">
        <f t="shared" si="10"/>
        <v>0</v>
      </c>
      <c r="M75" s="56">
        <f t="shared" si="6"/>
        <v>0</v>
      </c>
      <c r="N75" s="57"/>
      <c r="O75" s="58"/>
    </row>
    <row r="76" spans="1:15" s="62" customFormat="1" ht="15" customHeight="1">
      <c r="A76" s="50">
        <f>IF(AND(C75&gt;0,B75&gt;1),IF(Values_Entered,A75+0,""),IF(Values_Entered,A75+1,""))</f>
        <v>52</v>
      </c>
      <c r="B76" s="59">
        <f t="shared" si="7"/>
        <v>0</v>
      </c>
      <c r="C76" s="60">
        <f>IF(AND(C75&gt;0,B75&gt;0),(360/Pagos_Anuales)-C75,IF(OR(B76=0,B76="OK"),0,DAYS360(#REF!,B76)))</f>
        <v>0</v>
      </c>
      <c r="D76" s="61"/>
      <c r="E76" s="50">
        <f>IF(Values_Entered,E75+1,"")</f>
        <v>52</v>
      </c>
      <c r="F76" s="54"/>
      <c r="G76" s="55"/>
      <c r="H76" s="56">
        <f t="shared" si="3"/>
        <v>0</v>
      </c>
      <c r="I76" s="56">
        <f t="shared" si="4"/>
        <v>0</v>
      </c>
      <c r="J76" s="27">
        <f t="shared" si="5"/>
        <v>0</v>
      </c>
      <c r="K76" s="73">
        <f t="shared" si="9"/>
        <v>0</v>
      </c>
      <c r="L76" s="73">
        <f t="shared" si="10"/>
        <v>0</v>
      </c>
      <c r="M76" s="56">
        <f t="shared" si="6"/>
        <v>0</v>
      </c>
      <c r="N76" s="57"/>
      <c r="O76" s="58"/>
    </row>
    <row r="77" spans="1:15" s="62" customFormat="1" ht="15" customHeight="1">
      <c r="A77" s="50">
        <f>IF(AND(C76&gt;0,B76&gt;1),IF(Values_Entered,A76+0,""),IF(Values_Entered,A76+1,""))</f>
        <v>53</v>
      </c>
      <c r="B77" s="59">
        <f t="shared" si="7"/>
        <v>0</v>
      </c>
      <c r="C77" s="60">
        <f>IF(AND(C76&gt;0,B76&gt;0),(360/Pagos_Anuales)-C76,IF(OR(B77=0,B77="OK"),0,DAYS360(#REF!,B77)))</f>
        <v>0</v>
      </c>
      <c r="D77" s="61"/>
      <c r="E77" s="50">
        <f>IF(Values_Entered,E76+1,"")</f>
        <v>53</v>
      </c>
      <c r="F77" s="54"/>
      <c r="G77" s="55"/>
      <c r="H77" s="56">
        <f t="shared" si="3"/>
        <v>0</v>
      </c>
      <c r="I77" s="56">
        <f t="shared" si="4"/>
        <v>0</v>
      </c>
      <c r="J77" s="27">
        <f t="shared" si="5"/>
        <v>0</v>
      </c>
      <c r="K77" s="73">
        <f t="shared" si="9"/>
        <v>0</v>
      </c>
      <c r="L77" s="73">
        <f t="shared" si="10"/>
        <v>0</v>
      </c>
      <c r="M77" s="56">
        <f t="shared" si="6"/>
        <v>0</v>
      </c>
      <c r="N77" s="57"/>
      <c r="O77" s="58"/>
    </row>
    <row r="78" spans="1:15" s="62" customFormat="1" ht="15" customHeight="1">
      <c r="A78" s="50">
        <f>IF(AND(C77&gt;0,B77&gt;1),IF(Values_Entered,A77+0,""),IF(Values_Entered,A77+1,""))</f>
        <v>54</v>
      </c>
      <c r="B78" s="59">
        <f t="shared" si="7"/>
        <v>0</v>
      </c>
      <c r="C78" s="60">
        <f>IF(AND(C77&gt;0,B77&gt;0),(360/Pagos_Anuales)-C77,IF(OR(B78=0,B78="OK"),0,DAYS360(#REF!,B78)))</f>
        <v>0</v>
      </c>
      <c r="D78" s="61"/>
      <c r="E78" s="50">
        <f>IF(Values_Entered,E77+1,"")</f>
        <v>54</v>
      </c>
      <c r="F78" s="54"/>
      <c r="G78" s="55"/>
      <c r="H78" s="56">
        <f t="shared" si="3"/>
        <v>0</v>
      </c>
      <c r="I78" s="56">
        <f t="shared" si="4"/>
        <v>0</v>
      </c>
      <c r="J78" s="27">
        <f t="shared" si="5"/>
        <v>0</v>
      </c>
      <c r="K78" s="73">
        <f t="shared" si="9"/>
        <v>0</v>
      </c>
      <c r="L78" s="73">
        <f t="shared" si="10"/>
        <v>0</v>
      </c>
      <c r="M78" s="56">
        <f t="shared" si="6"/>
        <v>0</v>
      </c>
      <c r="N78" s="57"/>
      <c r="O78" s="58"/>
    </row>
    <row r="79" spans="1:15" s="62" customFormat="1" ht="15" customHeight="1">
      <c r="A79" s="50">
        <f>IF(AND(C78&gt;0,B78&gt;1),IF(Values_Entered,A78+0,""),IF(Values_Entered,A78+1,""))</f>
        <v>55</v>
      </c>
      <c r="B79" s="59">
        <f t="shared" si="7"/>
        <v>0</v>
      </c>
      <c r="C79" s="60">
        <f>IF(AND(C78&gt;0,B78&gt;0),(360/Pagos_Anuales)-C78,IF(OR(B79=0,B79="OK"),0,DAYS360(#REF!,B79)))</f>
        <v>0</v>
      </c>
      <c r="D79" s="61"/>
      <c r="E79" s="50">
        <f>IF(Values_Entered,E78+1,"")</f>
        <v>55</v>
      </c>
      <c r="F79" s="54"/>
      <c r="G79" s="55"/>
      <c r="H79" s="56">
        <f t="shared" si="3"/>
        <v>0</v>
      </c>
      <c r="I79" s="56">
        <f t="shared" si="4"/>
        <v>0</v>
      </c>
      <c r="J79" s="27">
        <f t="shared" si="5"/>
        <v>0</v>
      </c>
      <c r="K79" s="73">
        <f t="shared" si="9"/>
        <v>0</v>
      </c>
      <c r="L79" s="73">
        <f t="shared" si="10"/>
        <v>0</v>
      </c>
      <c r="M79" s="56">
        <f t="shared" si="6"/>
        <v>0</v>
      </c>
      <c r="N79" s="57"/>
      <c r="O79" s="58"/>
    </row>
    <row r="80" spans="1:15" s="62" customFormat="1" ht="15" customHeight="1">
      <c r="A80" s="50">
        <f>IF(AND(C79&gt;0,B79&gt;1),IF(Values_Entered,A79+0,""),IF(Values_Entered,A79+1,""))</f>
        <v>56</v>
      </c>
      <c r="B80" s="59">
        <f t="shared" si="7"/>
        <v>0</v>
      </c>
      <c r="C80" s="60">
        <f>IF(AND(C79&gt;0,B79&gt;0),(360/Pagos_Anuales)-C79,IF(OR(B80=0,B80="OK"),0,DAYS360(#REF!,B80)))</f>
        <v>0</v>
      </c>
      <c r="D80" s="61"/>
      <c r="E80" s="50">
        <f>IF(Values_Entered,E79+1,"")</f>
        <v>56</v>
      </c>
      <c r="F80" s="54"/>
      <c r="G80" s="55"/>
      <c r="H80" s="56">
        <f t="shared" si="3"/>
        <v>0</v>
      </c>
      <c r="I80" s="56">
        <f t="shared" si="4"/>
        <v>0</v>
      </c>
      <c r="J80" s="27">
        <f t="shared" si="5"/>
        <v>0</v>
      </c>
      <c r="K80" s="73">
        <f t="shared" si="9"/>
        <v>0</v>
      </c>
      <c r="L80" s="73">
        <f t="shared" si="10"/>
        <v>0</v>
      </c>
      <c r="M80" s="56">
        <f t="shared" si="6"/>
        <v>0</v>
      </c>
      <c r="N80" s="57"/>
      <c r="O80" s="58"/>
    </row>
    <row r="81" spans="1:15" s="62" customFormat="1" ht="15" customHeight="1">
      <c r="A81" s="50">
        <f>IF(AND(C80&gt;0,B80&gt;1),IF(Values_Entered,A80+0,""),IF(Values_Entered,A80+1,""))</f>
        <v>57</v>
      </c>
      <c r="B81" s="59">
        <f t="shared" si="7"/>
        <v>0</v>
      </c>
      <c r="C81" s="60">
        <f>IF(AND(C80&gt;0,B80&gt;0),(360/Pagos_Anuales)-C80,IF(OR(B81=0,B81="OK"),0,DAYS360(#REF!,B81)))</f>
        <v>0</v>
      </c>
      <c r="D81" s="61"/>
      <c r="E81" s="50">
        <f>IF(Values_Entered,E80+1,"")</f>
        <v>57</v>
      </c>
      <c r="F81" s="54"/>
      <c r="G81" s="55"/>
      <c r="H81" s="56">
        <f t="shared" si="3"/>
        <v>0</v>
      </c>
      <c r="I81" s="56">
        <f t="shared" si="4"/>
        <v>0</v>
      </c>
      <c r="J81" s="27">
        <f t="shared" si="5"/>
        <v>0</v>
      </c>
      <c r="K81" s="73">
        <f t="shared" si="9"/>
        <v>0</v>
      </c>
      <c r="L81" s="73">
        <f t="shared" si="10"/>
        <v>0</v>
      </c>
      <c r="M81" s="56">
        <f t="shared" si="6"/>
        <v>0</v>
      </c>
      <c r="N81" s="57"/>
      <c r="O81" s="58"/>
    </row>
    <row r="82" spans="1:15" s="62" customFormat="1" ht="15" customHeight="1">
      <c r="A82" s="50">
        <f>IF(AND(C81&gt;0,B81&gt;1),IF(Values_Entered,A81+0,""),IF(Values_Entered,A81+1,""))</f>
        <v>58</v>
      </c>
      <c r="B82" s="59">
        <f t="shared" si="7"/>
        <v>0</v>
      </c>
      <c r="C82" s="60">
        <f>IF(AND(C81&gt;0,B81&gt;0),(360/Pagos_Anuales)-C81,IF(OR(B82=0,B82="OK"),0,DAYS360(#REF!,B82)))</f>
        <v>0</v>
      </c>
      <c r="D82" s="61"/>
      <c r="E82" s="50">
        <f>IF(Values_Entered,E81+1,"")</f>
        <v>58</v>
      </c>
      <c r="F82" s="54"/>
      <c r="G82" s="55"/>
      <c r="H82" s="56">
        <f t="shared" si="3"/>
        <v>0</v>
      </c>
      <c r="I82" s="56">
        <f t="shared" si="4"/>
        <v>0</v>
      </c>
      <c r="J82" s="27">
        <f t="shared" si="5"/>
        <v>0</v>
      </c>
      <c r="K82" s="73">
        <f t="shared" si="9"/>
        <v>0</v>
      </c>
      <c r="L82" s="73">
        <f t="shared" si="10"/>
        <v>0</v>
      </c>
      <c r="M82" s="56">
        <f t="shared" si="6"/>
        <v>0</v>
      </c>
      <c r="N82" s="57"/>
      <c r="O82" s="58"/>
    </row>
    <row r="83" spans="1:15" s="62" customFormat="1" ht="15" customHeight="1">
      <c r="A83" s="50">
        <f>IF(AND(C82&gt;0,B82&gt;1),IF(Values_Entered,A82+0,""),IF(Values_Entered,A82+1,""))</f>
        <v>59</v>
      </c>
      <c r="B83" s="59">
        <f t="shared" si="7"/>
        <v>0</v>
      </c>
      <c r="C83" s="60">
        <f>IF(AND(C82&gt;0,B82&gt;0),(360/Pagos_Anuales)-C82,IF(OR(B83=0,B83="OK"),0,DAYS360(#REF!,B83)))</f>
        <v>0</v>
      </c>
      <c r="D83" s="61"/>
      <c r="E83" s="50">
        <f>IF(Values_Entered,E82+1,"")</f>
        <v>59</v>
      </c>
      <c r="F83" s="54"/>
      <c r="G83" s="55"/>
      <c r="H83" s="56">
        <f t="shared" si="3"/>
        <v>0</v>
      </c>
      <c r="I83" s="56">
        <f t="shared" si="4"/>
        <v>0</v>
      </c>
      <c r="J83" s="27">
        <f t="shared" si="5"/>
        <v>0</v>
      </c>
      <c r="K83" s="73">
        <f t="shared" si="9"/>
        <v>0</v>
      </c>
      <c r="L83" s="73">
        <f t="shared" si="10"/>
        <v>0</v>
      </c>
      <c r="M83" s="56">
        <f t="shared" si="6"/>
        <v>0</v>
      </c>
      <c r="N83" s="57"/>
      <c r="O83" s="58"/>
    </row>
    <row r="84" spans="1:15" s="62" customFormat="1" ht="15" customHeight="1">
      <c r="A84" s="50">
        <f>IF(AND(C83&gt;0,B83&gt;1),IF(Values_Entered,A83+0,""),IF(Values_Entered,A83+1,""))</f>
        <v>60</v>
      </c>
      <c r="B84" s="59">
        <f t="shared" si="7"/>
        <v>0</v>
      </c>
      <c r="C84" s="60">
        <f>IF(AND(C83&gt;0,B83&gt;0),(360/Pagos_Anuales)-C83,IF(OR(B84=0,B84="OK"),0,DAYS360(#REF!,B84)))</f>
        <v>0</v>
      </c>
      <c r="D84" s="61"/>
      <c r="E84" s="50">
        <f>IF(Values_Entered,E83+1,"")</f>
        <v>60</v>
      </c>
      <c r="F84" s="54"/>
      <c r="G84" s="55"/>
      <c r="H84" s="56">
        <f t="shared" si="3"/>
        <v>0</v>
      </c>
      <c r="I84" s="56">
        <f t="shared" si="4"/>
        <v>0</v>
      </c>
      <c r="J84" s="27">
        <f t="shared" si="5"/>
        <v>0</v>
      </c>
      <c r="K84" s="73">
        <f t="shared" si="9"/>
        <v>0</v>
      </c>
      <c r="L84" s="73">
        <f t="shared" si="10"/>
        <v>0</v>
      </c>
      <c r="M84" s="56">
        <f t="shared" si="6"/>
        <v>0</v>
      </c>
      <c r="N84" s="57"/>
      <c r="O84" s="58"/>
    </row>
    <row r="85" spans="1:15" s="62" customFormat="1" ht="15" customHeight="1">
      <c r="A85" s="50">
        <f>IF(AND(C84&gt;0,B84&gt;1),IF(Values_Entered,A84+0,""),IF(Values_Entered,A84+1,""))</f>
        <v>61</v>
      </c>
      <c r="B85" s="59">
        <f t="shared" si="7"/>
        <v>0</v>
      </c>
      <c r="C85" s="60">
        <f>IF(AND(C84&gt;0,B84&gt;0),(360/Pagos_Anuales)-C84,IF(OR(B85=0,B85="OK"),0,DAYS360(#REF!,B85)))</f>
        <v>0</v>
      </c>
      <c r="D85" s="61"/>
      <c r="E85" s="50">
        <f>IF(Values_Entered,E84+1,"")</f>
        <v>61</v>
      </c>
      <c r="F85" s="54"/>
      <c r="G85" s="55"/>
      <c r="H85" s="56">
        <f t="shared" si="3"/>
        <v>0</v>
      </c>
      <c r="I85" s="56">
        <f t="shared" si="4"/>
        <v>0</v>
      </c>
      <c r="J85" s="27">
        <f t="shared" si="5"/>
        <v>0</v>
      </c>
      <c r="K85" s="73">
        <f t="shared" si="9"/>
        <v>0</v>
      </c>
      <c r="L85" s="73">
        <f t="shared" si="10"/>
        <v>0</v>
      </c>
      <c r="M85" s="56">
        <f t="shared" si="6"/>
        <v>0</v>
      </c>
      <c r="N85" s="57"/>
      <c r="O85" s="58"/>
    </row>
    <row r="86" spans="1:15" s="62" customFormat="1" ht="15" customHeight="1">
      <c r="A86" s="50">
        <f>IF(AND(C85&gt;0,B85&gt;1),IF(Values_Entered,A85+0,""),IF(Values_Entered,A85+1,""))</f>
        <v>62</v>
      </c>
      <c r="B86" s="59">
        <f t="shared" si="7"/>
        <v>0</v>
      </c>
      <c r="C86" s="60">
        <f>IF(AND(C85&gt;0,B85&gt;0),(360/Pagos_Anuales)-C85,IF(OR(B86=0,B86="OK"),0,DAYS360(#REF!,B86)))</f>
        <v>0</v>
      </c>
      <c r="D86" s="61"/>
      <c r="E86" s="50">
        <f>IF(Values_Entered,E85+1,"")</f>
        <v>62</v>
      </c>
      <c r="F86" s="54"/>
      <c r="G86" s="55"/>
      <c r="H86" s="56">
        <f t="shared" si="3"/>
        <v>0</v>
      </c>
      <c r="I86" s="56">
        <f t="shared" si="4"/>
        <v>0</v>
      </c>
      <c r="J86" s="27">
        <f t="shared" si="5"/>
        <v>0</v>
      </c>
      <c r="K86" s="73">
        <f t="shared" si="9"/>
        <v>0</v>
      </c>
      <c r="L86" s="73">
        <f t="shared" si="10"/>
        <v>0</v>
      </c>
      <c r="M86" s="56">
        <f t="shared" si="6"/>
        <v>0</v>
      </c>
      <c r="N86" s="57"/>
      <c r="O86" s="58"/>
    </row>
    <row r="87" spans="1:15" s="62" customFormat="1" ht="15" customHeight="1">
      <c r="A87" s="50">
        <f>IF(AND(C86&gt;0,B86&gt;1),IF(Values_Entered,A86+0,""),IF(Values_Entered,A86+1,""))</f>
        <v>63</v>
      </c>
      <c r="B87" s="59">
        <f t="shared" si="7"/>
        <v>0</v>
      </c>
      <c r="C87" s="60">
        <f>IF(AND(C86&gt;0,B86&gt;0),(360/Pagos_Anuales)-C86,IF(OR(B87=0,B87="OK"),0,DAYS360(#REF!,B87)))</f>
        <v>0</v>
      </c>
      <c r="D87" s="61"/>
      <c r="E87" s="50">
        <f>IF(Values_Entered,E86+1,"")</f>
        <v>63</v>
      </c>
      <c r="F87" s="54"/>
      <c r="G87" s="55"/>
      <c r="H87" s="56">
        <f t="shared" si="3"/>
        <v>0</v>
      </c>
      <c r="I87" s="56">
        <f t="shared" si="4"/>
        <v>0</v>
      </c>
      <c r="J87" s="27">
        <f t="shared" si="5"/>
        <v>0</v>
      </c>
      <c r="K87" s="73">
        <f t="shared" si="9"/>
        <v>0</v>
      </c>
      <c r="L87" s="73">
        <f t="shared" si="10"/>
        <v>0</v>
      </c>
      <c r="M87" s="56">
        <f t="shared" si="6"/>
        <v>0</v>
      </c>
      <c r="N87" s="57"/>
      <c r="O87" s="58"/>
    </row>
    <row r="88" spans="1:15" s="62" customFormat="1" ht="15" customHeight="1">
      <c r="A88" s="50">
        <f>IF(AND(C87&gt;0,B87&gt;1),IF(Values_Entered,A87+0,""),IF(Values_Entered,A87+1,""))</f>
        <v>64</v>
      </c>
      <c r="B88" s="59">
        <f t="shared" si="7"/>
        <v>0</v>
      </c>
      <c r="C88" s="60">
        <f>IF(AND(C87&gt;0,B87&gt;0),(360/Pagos_Anuales)-C87,IF(OR(B88=0,B88="OK"),0,DAYS360(#REF!,B88)))</f>
        <v>0</v>
      </c>
      <c r="D88" s="61"/>
      <c r="E88" s="50">
        <f>IF(Values_Entered,E87+1,"")</f>
        <v>64</v>
      </c>
      <c r="F88" s="54"/>
      <c r="G88" s="55"/>
      <c r="H88" s="56">
        <f t="shared" si="3"/>
        <v>0</v>
      </c>
      <c r="I88" s="56">
        <f t="shared" si="4"/>
        <v>0</v>
      </c>
      <c r="J88" s="27">
        <f t="shared" si="5"/>
        <v>0</v>
      </c>
      <c r="K88" s="73">
        <f t="shared" si="9"/>
        <v>0</v>
      </c>
      <c r="L88" s="73">
        <f t="shared" si="10"/>
        <v>0</v>
      </c>
      <c r="M88" s="56">
        <f t="shared" si="6"/>
        <v>0</v>
      </c>
      <c r="N88" s="57"/>
      <c r="O88" s="58"/>
    </row>
    <row r="89" spans="1:15" s="62" customFormat="1" ht="15" customHeight="1">
      <c r="A89" s="50">
        <f>IF(AND(C88&gt;0,B88&gt;1),IF(Values_Entered,A88+0,""),IF(Values_Entered,A88+1,""))</f>
        <v>65</v>
      </c>
      <c r="B89" s="59">
        <f t="shared" si="7"/>
        <v>0</v>
      </c>
      <c r="C89" s="60">
        <f>IF(AND(C88&gt;0,B88&gt;0),(360/Pagos_Anuales)-C88,IF(OR(B89=0,B89="OK"),0,DAYS360(#REF!,B89)))</f>
        <v>0</v>
      </c>
      <c r="D89" s="61"/>
      <c r="E89" s="50">
        <f>IF(Values_Entered,E88+1,"")</f>
        <v>65</v>
      </c>
      <c r="F89" s="54"/>
      <c r="G89" s="55"/>
      <c r="H89" s="56">
        <f t="shared" si="3"/>
        <v>0</v>
      </c>
      <c r="I89" s="56">
        <f t="shared" si="4"/>
        <v>0</v>
      </c>
      <c r="J89" s="27">
        <f t="shared" si="5"/>
        <v>0</v>
      </c>
      <c r="K89" s="73">
        <f t="shared" si="11" ref="K89:K120">IFERROR(IF($E$2="IBR",(ROUND(((1+($G$14%))^(1/(365/J89))-1)*(365/J89),10)),ROUND(((1+($G$14%))^(1/(360/J89))-1)*(360/J89),10)),0)</f>
        <v>0</v>
      </c>
      <c r="L89" s="73">
        <f t="shared" si="12" ref="L89:L120">IFERROR(IF($E$2="IBR",(ROUND(((1+($G$15%))^(1/(365/J89))-1)*(365/J89),10)),ROUND(((1+($G$15%))^(1/(360/J89))-1)*(360/J89),10)),0)</f>
        <v>0</v>
      </c>
      <c r="M89" s="56">
        <f t="shared" si="6"/>
        <v>0</v>
      </c>
      <c r="N89" s="57"/>
      <c r="O89" s="58"/>
    </row>
    <row r="90" spans="1:15" s="62" customFormat="1" ht="15" customHeight="1">
      <c r="A90" s="50">
        <f>IF(AND(C89&gt;0,B89&gt;1),IF(Values_Entered,A89+0,""),IF(Values_Entered,A89+1,""))</f>
        <v>66</v>
      </c>
      <c r="B90" s="59">
        <f t="shared" si="7"/>
        <v>0</v>
      </c>
      <c r="C90" s="60">
        <f>IF(AND(C89&gt;0,B89&gt;0),(360/Pagos_Anuales)-C89,IF(OR(B90=0,B90="OK"),0,DAYS360(#REF!,B90)))</f>
        <v>0</v>
      </c>
      <c r="D90" s="61"/>
      <c r="E90" s="50">
        <f>IF(Values_Entered,E89+1,"")</f>
        <v>66</v>
      </c>
      <c r="F90" s="54"/>
      <c r="G90" s="55"/>
      <c r="H90" s="56">
        <f t="shared" si="3"/>
        <v>0</v>
      </c>
      <c r="I90" s="56">
        <f t="shared" si="4"/>
        <v>0</v>
      </c>
      <c r="J90" s="27">
        <f t="shared" si="5"/>
        <v>0</v>
      </c>
      <c r="K90" s="73">
        <f t="shared" si="11"/>
        <v>0</v>
      </c>
      <c r="L90" s="73">
        <f t="shared" si="12"/>
        <v>0</v>
      </c>
      <c r="M90" s="56">
        <f t="shared" si="6"/>
        <v>0</v>
      </c>
      <c r="N90" s="57"/>
      <c r="O90" s="58"/>
    </row>
    <row r="91" spans="1:15" s="62" customFormat="1" ht="15" customHeight="1">
      <c r="A91" s="50">
        <f>IF(AND(C90&gt;0,B90&gt;1),IF(Values_Entered,A90+0,""),IF(Values_Entered,A90+1,""))</f>
        <v>67</v>
      </c>
      <c r="B91" s="59">
        <f t="shared" si="7"/>
        <v>0</v>
      </c>
      <c r="C91" s="60">
        <f>IF(AND(C90&gt;0,B90&gt;0),(360/Pagos_Anuales)-C90,IF(OR(B91=0,B91="OK"),0,DAYS360(#REF!,B91)))</f>
        <v>0</v>
      </c>
      <c r="D91" s="61"/>
      <c r="E91" s="50">
        <f>IF(Values_Entered,E90+1,"")</f>
        <v>67</v>
      </c>
      <c r="F91" s="54"/>
      <c r="G91" s="55"/>
      <c r="H91" s="56">
        <f t="shared" si="13" ref="H91:H154">+H90-G91</f>
        <v>0</v>
      </c>
      <c r="I91" s="56">
        <f t="shared" si="14" ref="I91:I154">+IFERROR(IF($E$2="IBR",ROUND(H90*K91/365*J91,0),ROUND(H90*K91/360*J91,0)),0)</f>
        <v>0</v>
      </c>
      <c r="J91" s="27">
        <f t="shared" si="15" ref="J91:J154">+IF($E$2="IBR",(F91-F90),DAYS360(F90,F91))</f>
        <v>0</v>
      </c>
      <c r="K91" s="73">
        <f t="shared" si="11"/>
        <v>0</v>
      </c>
      <c r="L91" s="73">
        <f t="shared" si="12"/>
        <v>0</v>
      </c>
      <c r="M91" s="56">
        <f t="shared" si="16" ref="M91:M154">+IFERROR(IF($E$2="IBR",ROUND(H90*L91/365*J91,0),ROUND(H90*L91/360*J91,0)),0)</f>
        <v>0</v>
      </c>
      <c r="N91" s="57"/>
      <c r="O91" s="58"/>
    </row>
    <row r="92" spans="1:15" s="62" customFormat="1" ht="15" customHeight="1">
      <c r="A92" s="50">
        <f>IF(AND(C91&gt;0,B91&gt;1),IF(Values_Entered,A91+0,""),IF(Values_Entered,A91+1,""))</f>
        <v>68</v>
      </c>
      <c r="B92" s="59">
        <f t="shared" si="17" ref="B92:B155">+IF($B$2&gt;A92,"OK",0)</f>
        <v>0</v>
      </c>
      <c r="C92" s="60">
        <f>IF(AND(C91&gt;0,B91&gt;0),(360/Pagos_Anuales)-C91,IF(OR(B92=0,B92="OK"),0,DAYS360(#REF!,B92)))</f>
        <v>0</v>
      </c>
      <c r="D92" s="61"/>
      <c r="E92" s="50">
        <f>IF(Values_Entered,E91+1,"")</f>
        <v>68</v>
      </c>
      <c r="F92" s="54"/>
      <c r="G92" s="55"/>
      <c r="H92" s="56">
        <f t="shared" si="13"/>
        <v>0</v>
      </c>
      <c r="I92" s="56">
        <f t="shared" si="14"/>
        <v>0</v>
      </c>
      <c r="J92" s="27">
        <f t="shared" si="15"/>
        <v>0</v>
      </c>
      <c r="K92" s="73">
        <f t="shared" si="11"/>
        <v>0</v>
      </c>
      <c r="L92" s="73">
        <f t="shared" si="12"/>
        <v>0</v>
      </c>
      <c r="M92" s="56">
        <f t="shared" si="16"/>
        <v>0</v>
      </c>
      <c r="N92" s="57"/>
      <c r="O92" s="58"/>
    </row>
    <row r="93" spans="1:15" s="62" customFormat="1" ht="15" customHeight="1">
      <c r="A93" s="50">
        <f>IF(AND(C92&gt;0,B92&gt;1),IF(Values_Entered,A92+0,""),IF(Values_Entered,A92+1,""))</f>
        <v>69</v>
      </c>
      <c r="B93" s="59">
        <f t="shared" si="17"/>
        <v>0</v>
      </c>
      <c r="C93" s="60">
        <f>IF(AND(C92&gt;0,B92&gt;0),(360/Pagos_Anuales)-C92,IF(OR(B93=0,B93="OK"),0,DAYS360(#REF!,B93)))</f>
        <v>0</v>
      </c>
      <c r="D93" s="61"/>
      <c r="E93" s="50">
        <f>IF(Values_Entered,E92+1,"")</f>
        <v>69</v>
      </c>
      <c r="F93" s="54"/>
      <c r="G93" s="55"/>
      <c r="H93" s="56">
        <f t="shared" si="13"/>
        <v>0</v>
      </c>
      <c r="I93" s="56">
        <f t="shared" si="14"/>
        <v>0</v>
      </c>
      <c r="J93" s="27">
        <f t="shared" si="15"/>
        <v>0</v>
      </c>
      <c r="K93" s="73">
        <f t="shared" si="11"/>
        <v>0</v>
      </c>
      <c r="L93" s="73">
        <f t="shared" si="12"/>
        <v>0</v>
      </c>
      <c r="M93" s="56">
        <f t="shared" si="16"/>
        <v>0</v>
      </c>
      <c r="N93" s="57"/>
      <c r="O93" s="58"/>
    </row>
    <row r="94" spans="1:15" s="62" customFormat="1" ht="15" customHeight="1">
      <c r="A94" s="50">
        <f>IF(AND(C93&gt;0,B93&gt;1),IF(Values_Entered,A93+0,""),IF(Values_Entered,A93+1,""))</f>
        <v>70</v>
      </c>
      <c r="B94" s="59">
        <f t="shared" si="17"/>
        <v>0</v>
      </c>
      <c r="C94" s="60">
        <f>IF(AND(C93&gt;0,B93&gt;0),(360/Pagos_Anuales)-C93,IF(OR(B94=0,B94="OK"),0,DAYS360(#REF!,B94)))</f>
        <v>0</v>
      </c>
      <c r="D94" s="61"/>
      <c r="E94" s="50">
        <f>IF(Values_Entered,E93+1,"")</f>
        <v>70</v>
      </c>
      <c r="F94" s="54"/>
      <c r="G94" s="55"/>
      <c r="H94" s="56">
        <f t="shared" si="13"/>
        <v>0</v>
      </c>
      <c r="I94" s="56">
        <f t="shared" si="14"/>
        <v>0</v>
      </c>
      <c r="J94" s="27">
        <f t="shared" si="15"/>
        <v>0</v>
      </c>
      <c r="K94" s="73">
        <f t="shared" si="11"/>
        <v>0</v>
      </c>
      <c r="L94" s="73">
        <f t="shared" si="12"/>
        <v>0</v>
      </c>
      <c r="M94" s="56">
        <f t="shared" si="16"/>
        <v>0</v>
      </c>
      <c r="N94" s="57"/>
      <c r="O94" s="58"/>
    </row>
    <row r="95" spans="1:15" s="62" customFormat="1" ht="15" customHeight="1">
      <c r="A95" s="50">
        <f>IF(AND(C94&gt;0,B94&gt;1),IF(Values_Entered,A94+0,""),IF(Values_Entered,A94+1,""))</f>
        <v>71</v>
      </c>
      <c r="B95" s="59">
        <f t="shared" si="17"/>
        <v>0</v>
      </c>
      <c r="C95" s="60">
        <f>IF(AND(C94&gt;0,B94&gt;0),(360/Pagos_Anuales)-C94,IF(OR(B95=0,B95="OK"),0,DAYS360(#REF!,B95)))</f>
        <v>0</v>
      </c>
      <c r="D95" s="61"/>
      <c r="E95" s="50">
        <f>IF(Values_Entered,E94+1,"")</f>
        <v>71</v>
      </c>
      <c r="F95" s="54"/>
      <c r="G95" s="55"/>
      <c r="H95" s="56">
        <f t="shared" si="13"/>
        <v>0</v>
      </c>
      <c r="I95" s="56">
        <f t="shared" si="14"/>
        <v>0</v>
      </c>
      <c r="J95" s="27">
        <f t="shared" si="15"/>
        <v>0</v>
      </c>
      <c r="K95" s="73">
        <f t="shared" si="11"/>
        <v>0</v>
      </c>
      <c r="L95" s="73">
        <f t="shared" si="12"/>
        <v>0</v>
      </c>
      <c r="M95" s="56">
        <f t="shared" si="16"/>
        <v>0</v>
      </c>
      <c r="N95" s="57"/>
      <c r="O95" s="58"/>
    </row>
    <row r="96" spans="1:15" s="62" customFormat="1" ht="15" customHeight="1">
      <c r="A96" s="50">
        <f>IF(AND(C95&gt;0,B95&gt;1),IF(Values_Entered,A95+0,""),IF(Values_Entered,A95+1,""))</f>
        <v>72</v>
      </c>
      <c r="B96" s="59">
        <f t="shared" si="17"/>
        <v>0</v>
      </c>
      <c r="C96" s="60">
        <f>IF(AND(C95&gt;0,B95&gt;0),(360/Pagos_Anuales)-C95,IF(OR(B96=0,B96="OK"),0,DAYS360(#REF!,B96)))</f>
        <v>0</v>
      </c>
      <c r="D96" s="61"/>
      <c r="E96" s="50">
        <f>IF(Values_Entered,E95+1,"")</f>
        <v>72</v>
      </c>
      <c r="F96" s="54"/>
      <c r="G96" s="55"/>
      <c r="H96" s="56">
        <f t="shared" si="13"/>
        <v>0</v>
      </c>
      <c r="I96" s="56">
        <f t="shared" si="14"/>
        <v>0</v>
      </c>
      <c r="J96" s="27">
        <f t="shared" si="15"/>
        <v>0</v>
      </c>
      <c r="K96" s="73">
        <f t="shared" si="11"/>
        <v>0</v>
      </c>
      <c r="L96" s="73">
        <f t="shared" si="12"/>
        <v>0</v>
      </c>
      <c r="M96" s="56">
        <f t="shared" si="16"/>
        <v>0</v>
      </c>
      <c r="N96" s="57"/>
      <c r="O96" s="58"/>
    </row>
    <row r="97" spans="1:15" s="62" customFormat="1" ht="15" customHeight="1">
      <c r="A97" s="50">
        <f>IF(AND(C96&gt;0,B96&gt;1),IF(Values_Entered,A96+0,""),IF(Values_Entered,A96+1,""))</f>
        <v>73</v>
      </c>
      <c r="B97" s="59">
        <f t="shared" si="17"/>
        <v>0</v>
      </c>
      <c r="C97" s="60">
        <f>IF(AND(C96&gt;0,B96&gt;0),(360/Pagos_Anuales)-C96,IF(OR(B97=0,B97="OK"),0,DAYS360(#REF!,B97)))</f>
        <v>0</v>
      </c>
      <c r="D97" s="61"/>
      <c r="E97" s="50">
        <f>IF(Values_Entered,E96+1,"")</f>
        <v>73</v>
      </c>
      <c r="F97" s="54"/>
      <c r="G97" s="55"/>
      <c r="H97" s="56">
        <f t="shared" si="13"/>
        <v>0</v>
      </c>
      <c r="I97" s="56">
        <f t="shared" si="14"/>
        <v>0</v>
      </c>
      <c r="J97" s="27">
        <f t="shared" si="15"/>
        <v>0</v>
      </c>
      <c r="K97" s="73">
        <f t="shared" si="11"/>
        <v>0</v>
      </c>
      <c r="L97" s="73">
        <f t="shared" si="12"/>
        <v>0</v>
      </c>
      <c r="M97" s="56">
        <f t="shared" si="16"/>
        <v>0</v>
      </c>
      <c r="N97" s="57"/>
      <c r="O97" s="58"/>
    </row>
    <row r="98" spans="1:15" s="62" customFormat="1" ht="15" customHeight="1">
      <c r="A98" s="50">
        <f>IF(AND(C97&gt;0,B97&gt;1),IF(Values_Entered,A97+0,""),IF(Values_Entered,A97+1,""))</f>
        <v>74</v>
      </c>
      <c r="B98" s="59">
        <f t="shared" si="17"/>
        <v>0</v>
      </c>
      <c r="C98" s="60">
        <f>IF(AND(C97&gt;0,B97&gt;0),(360/Pagos_Anuales)-C97,IF(OR(B98=0,B98="OK"),0,DAYS360(#REF!,B98)))</f>
        <v>0</v>
      </c>
      <c r="D98" s="61"/>
      <c r="E98" s="50">
        <f>IF(Values_Entered,E97+1,"")</f>
        <v>74</v>
      </c>
      <c r="F98" s="54"/>
      <c r="G98" s="55"/>
      <c r="H98" s="56">
        <f t="shared" si="13"/>
        <v>0</v>
      </c>
      <c r="I98" s="56">
        <f t="shared" si="14"/>
        <v>0</v>
      </c>
      <c r="J98" s="27">
        <f t="shared" si="15"/>
        <v>0</v>
      </c>
      <c r="K98" s="73">
        <f t="shared" si="11"/>
        <v>0</v>
      </c>
      <c r="L98" s="73">
        <f t="shared" si="12"/>
        <v>0</v>
      </c>
      <c r="M98" s="56">
        <f t="shared" si="16"/>
        <v>0</v>
      </c>
      <c r="N98" s="57"/>
      <c r="O98" s="58"/>
    </row>
    <row r="99" spans="1:15" s="62" customFormat="1" ht="15" customHeight="1">
      <c r="A99" s="50">
        <f>IF(AND(C98&gt;0,B98&gt;1),IF(Values_Entered,A98+0,""),IF(Values_Entered,A98+1,""))</f>
        <v>75</v>
      </c>
      <c r="B99" s="59">
        <f t="shared" si="17"/>
        <v>0</v>
      </c>
      <c r="C99" s="60">
        <f>IF(AND(C98&gt;0,B98&gt;0),(360/Pagos_Anuales)-C98,IF(OR(B99=0,B99="OK"),0,DAYS360(#REF!,B99)))</f>
        <v>0</v>
      </c>
      <c r="D99" s="61"/>
      <c r="E99" s="50">
        <f>IF(Values_Entered,E98+1,"")</f>
        <v>75</v>
      </c>
      <c r="F99" s="54"/>
      <c r="G99" s="55"/>
      <c r="H99" s="56">
        <f t="shared" si="13"/>
        <v>0</v>
      </c>
      <c r="I99" s="56">
        <f t="shared" si="14"/>
        <v>0</v>
      </c>
      <c r="J99" s="27">
        <f t="shared" si="15"/>
        <v>0</v>
      </c>
      <c r="K99" s="73">
        <f t="shared" si="11"/>
        <v>0</v>
      </c>
      <c r="L99" s="73">
        <f t="shared" si="12"/>
        <v>0</v>
      </c>
      <c r="M99" s="56">
        <f t="shared" si="16"/>
        <v>0</v>
      </c>
      <c r="N99" s="57"/>
      <c r="O99" s="58"/>
    </row>
    <row r="100" spans="1:15" s="62" customFormat="1" ht="15" customHeight="1">
      <c r="A100" s="50">
        <f>IF(AND(C99&gt;0,B99&gt;1),IF(Values_Entered,A99+0,""),IF(Values_Entered,A99+1,""))</f>
        <v>76</v>
      </c>
      <c r="B100" s="59">
        <f t="shared" si="17"/>
        <v>0</v>
      </c>
      <c r="C100" s="60">
        <f>IF(AND(C99&gt;0,B99&gt;0),(360/Pagos_Anuales)-C99,IF(OR(B100=0,B100="OK"),0,DAYS360(#REF!,B100)))</f>
        <v>0</v>
      </c>
      <c r="D100" s="61"/>
      <c r="E100" s="50">
        <f>IF(Values_Entered,E99+1,"")</f>
        <v>76</v>
      </c>
      <c r="F100" s="54"/>
      <c r="G100" s="55"/>
      <c r="H100" s="56">
        <f t="shared" si="13"/>
        <v>0</v>
      </c>
      <c r="I100" s="56">
        <f t="shared" si="14"/>
        <v>0</v>
      </c>
      <c r="J100" s="27">
        <f t="shared" si="15"/>
        <v>0</v>
      </c>
      <c r="K100" s="73">
        <f t="shared" si="11"/>
        <v>0</v>
      </c>
      <c r="L100" s="73">
        <f t="shared" si="12"/>
        <v>0</v>
      </c>
      <c r="M100" s="56">
        <f t="shared" si="16"/>
        <v>0</v>
      </c>
      <c r="N100" s="57"/>
      <c r="O100" s="58"/>
    </row>
    <row r="101" spans="1:15" s="62" customFormat="1" ht="15" customHeight="1">
      <c r="A101" s="50">
        <f>IF(AND(C100&gt;0,B100&gt;1),IF(Values_Entered,A100+0,""),IF(Values_Entered,A100+1,""))</f>
        <v>77</v>
      </c>
      <c r="B101" s="59">
        <f t="shared" si="17"/>
        <v>0</v>
      </c>
      <c r="C101" s="60">
        <f>IF(AND(C100&gt;0,B100&gt;0),(360/Pagos_Anuales)-C100,IF(OR(B101=0,B101="OK"),0,DAYS360(#REF!,B101)))</f>
        <v>0</v>
      </c>
      <c r="D101" s="61"/>
      <c r="E101" s="50">
        <f>IF(Values_Entered,E100+1,"")</f>
        <v>77</v>
      </c>
      <c r="F101" s="54"/>
      <c r="G101" s="55"/>
      <c r="H101" s="56">
        <f t="shared" si="13"/>
        <v>0</v>
      </c>
      <c r="I101" s="56">
        <f t="shared" si="14"/>
        <v>0</v>
      </c>
      <c r="J101" s="27">
        <f t="shared" si="15"/>
        <v>0</v>
      </c>
      <c r="K101" s="73">
        <f t="shared" si="11"/>
        <v>0</v>
      </c>
      <c r="L101" s="73">
        <f t="shared" si="12"/>
        <v>0</v>
      </c>
      <c r="M101" s="56">
        <f t="shared" si="16"/>
        <v>0</v>
      </c>
      <c r="N101" s="57"/>
      <c r="O101" s="58"/>
    </row>
    <row r="102" spans="1:15" s="62" customFormat="1" ht="15" customHeight="1">
      <c r="A102" s="50">
        <f>IF(AND(C101&gt;0,B101&gt;1),IF(Values_Entered,A101+0,""),IF(Values_Entered,A101+1,""))</f>
        <v>78</v>
      </c>
      <c r="B102" s="59">
        <f t="shared" si="17"/>
        <v>0</v>
      </c>
      <c r="C102" s="60">
        <f>IF(AND(C101&gt;0,B101&gt;0),(360/Pagos_Anuales)-C101,IF(OR(B102=0,B102="OK"),0,DAYS360(#REF!,B102)))</f>
        <v>0</v>
      </c>
      <c r="D102" s="61"/>
      <c r="E102" s="50">
        <f>IF(Values_Entered,E101+1,"")</f>
        <v>78</v>
      </c>
      <c r="F102" s="54"/>
      <c r="G102" s="55"/>
      <c r="H102" s="56">
        <f t="shared" si="13"/>
        <v>0</v>
      </c>
      <c r="I102" s="56">
        <f t="shared" si="14"/>
        <v>0</v>
      </c>
      <c r="J102" s="27">
        <f t="shared" si="15"/>
        <v>0</v>
      </c>
      <c r="K102" s="73">
        <f t="shared" si="11"/>
        <v>0</v>
      </c>
      <c r="L102" s="73">
        <f t="shared" si="12"/>
        <v>0</v>
      </c>
      <c r="M102" s="56">
        <f t="shared" si="16"/>
        <v>0</v>
      </c>
      <c r="N102" s="57"/>
      <c r="O102" s="58"/>
    </row>
    <row r="103" spans="1:15" s="62" customFormat="1" ht="15" customHeight="1">
      <c r="A103" s="50">
        <f>IF(AND(C102&gt;0,B102&gt;1),IF(Values_Entered,A102+0,""),IF(Values_Entered,A102+1,""))</f>
        <v>79</v>
      </c>
      <c r="B103" s="59">
        <f t="shared" si="17"/>
        <v>0</v>
      </c>
      <c r="C103" s="60">
        <f>IF(AND(C102&gt;0,B102&gt;0),(360/Pagos_Anuales)-C102,IF(OR(B103=0,B103="OK"),0,DAYS360(#REF!,B103)))</f>
        <v>0</v>
      </c>
      <c r="D103" s="61"/>
      <c r="E103" s="50">
        <f>IF(Values_Entered,E102+1,"")</f>
        <v>79</v>
      </c>
      <c r="F103" s="54"/>
      <c r="G103" s="55"/>
      <c r="H103" s="56">
        <f t="shared" si="13"/>
        <v>0</v>
      </c>
      <c r="I103" s="56">
        <f t="shared" si="14"/>
        <v>0</v>
      </c>
      <c r="J103" s="27">
        <f t="shared" si="15"/>
        <v>0</v>
      </c>
      <c r="K103" s="73">
        <f t="shared" si="11"/>
        <v>0</v>
      </c>
      <c r="L103" s="73">
        <f t="shared" si="12"/>
        <v>0</v>
      </c>
      <c r="M103" s="56">
        <f t="shared" si="16"/>
        <v>0</v>
      </c>
      <c r="N103" s="57"/>
      <c r="O103" s="58"/>
    </row>
    <row r="104" spans="1:15" s="62" customFormat="1" ht="15" customHeight="1">
      <c r="A104" s="50">
        <f>IF(AND(C103&gt;0,B103&gt;1),IF(Values_Entered,A103+0,""),IF(Values_Entered,A103+1,""))</f>
        <v>80</v>
      </c>
      <c r="B104" s="59">
        <f t="shared" si="17"/>
        <v>0</v>
      </c>
      <c r="C104" s="60">
        <f>IF(AND(C103&gt;0,B103&gt;0),(360/Pagos_Anuales)-C103,IF(OR(B104=0,B104="OK"),0,DAYS360(#REF!,B104)))</f>
        <v>0</v>
      </c>
      <c r="D104" s="61"/>
      <c r="E104" s="50">
        <f>IF(Values_Entered,E103+1,"")</f>
        <v>80</v>
      </c>
      <c r="F104" s="54"/>
      <c r="G104" s="55"/>
      <c r="H104" s="56">
        <f t="shared" si="13"/>
        <v>0</v>
      </c>
      <c r="I104" s="56">
        <f t="shared" si="14"/>
        <v>0</v>
      </c>
      <c r="J104" s="27">
        <f t="shared" si="15"/>
        <v>0</v>
      </c>
      <c r="K104" s="73">
        <f t="shared" si="11"/>
        <v>0</v>
      </c>
      <c r="L104" s="73">
        <f t="shared" si="12"/>
        <v>0</v>
      </c>
      <c r="M104" s="56">
        <f t="shared" si="16"/>
        <v>0</v>
      </c>
      <c r="N104" s="57"/>
      <c r="O104" s="58"/>
    </row>
    <row r="105" spans="1:15" s="62" customFormat="1" ht="15" customHeight="1">
      <c r="A105" s="50">
        <f>IF(AND(C104&gt;0,B104&gt;1),IF(Values_Entered,A104+0,""),IF(Values_Entered,A104+1,""))</f>
        <v>81</v>
      </c>
      <c r="B105" s="59">
        <f t="shared" si="17"/>
        <v>0</v>
      </c>
      <c r="C105" s="60">
        <f>IF(AND(C104&gt;0,B104&gt;0),(360/Pagos_Anuales)-C104,IF(OR(B105=0,B105="OK"),0,DAYS360(#REF!,B105)))</f>
        <v>0</v>
      </c>
      <c r="D105" s="61"/>
      <c r="E105" s="50">
        <f>IF(Values_Entered,E104+1,"")</f>
        <v>81</v>
      </c>
      <c r="F105" s="54"/>
      <c r="G105" s="55"/>
      <c r="H105" s="56">
        <f t="shared" si="13"/>
        <v>0</v>
      </c>
      <c r="I105" s="56">
        <f t="shared" si="14"/>
        <v>0</v>
      </c>
      <c r="J105" s="27">
        <f t="shared" si="15"/>
        <v>0</v>
      </c>
      <c r="K105" s="73">
        <f t="shared" si="11"/>
        <v>0</v>
      </c>
      <c r="L105" s="73">
        <f t="shared" si="12"/>
        <v>0</v>
      </c>
      <c r="M105" s="56">
        <f t="shared" si="16"/>
        <v>0</v>
      </c>
      <c r="N105" s="57"/>
      <c r="O105" s="58"/>
    </row>
    <row r="106" spans="1:15" s="62" customFormat="1" ht="15" customHeight="1">
      <c r="A106" s="50">
        <f>IF(AND(C105&gt;0,B105&gt;1),IF(Values_Entered,A105+0,""),IF(Values_Entered,A105+1,""))</f>
        <v>82</v>
      </c>
      <c r="B106" s="59">
        <f t="shared" si="17"/>
        <v>0</v>
      </c>
      <c r="C106" s="60">
        <f>IF(AND(C105&gt;0,B105&gt;0),(360/Pagos_Anuales)-C105,IF(OR(B106=0,B106="OK"),0,DAYS360(#REF!,B106)))</f>
        <v>0</v>
      </c>
      <c r="D106" s="61"/>
      <c r="E106" s="50">
        <f>IF(Values_Entered,E105+1,"")</f>
        <v>82</v>
      </c>
      <c r="F106" s="54"/>
      <c r="G106" s="55"/>
      <c r="H106" s="56">
        <f t="shared" si="13"/>
        <v>0</v>
      </c>
      <c r="I106" s="56">
        <f t="shared" si="14"/>
        <v>0</v>
      </c>
      <c r="J106" s="27">
        <f t="shared" si="15"/>
        <v>0</v>
      </c>
      <c r="K106" s="73">
        <f t="shared" si="11"/>
        <v>0</v>
      </c>
      <c r="L106" s="73">
        <f t="shared" si="12"/>
        <v>0</v>
      </c>
      <c r="M106" s="56">
        <f t="shared" si="16"/>
        <v>0</v>
      </c>
      <c r="N106" s="57"/>
      <c r="O106" s="58"/>
    </row>
    <row r="107" spans="1:15" s="62" customFormat="1" ht="15" customHeight="1">
      <c r="A107" s="50">
        <f>IF(AND(C106&gt;0,B106&gt;1),IF(Values_Entered,A106+0,""),IF(Values_Entered,A106+1,""))</f>
        <v>83</v>
      </c>
      <c r="B107" s="59">
        <f t="shared" si="17"/>
        <v>0</v>
      </c>
      <c r="C107" s="60">
        <f>IF(AND(C106&gt;0,B106&gt;0),(360/Pagos_Anuales)-C106,IF(OR(B107=0,B107="OK"),0,DAYS360(#REF!,B107)))</f>
        <v>0</v>
      </c>
      <c r="D107" s="61"/>
      <c r="E107" s="50">
        <f>IF(Values_Entered,E106+1,"")</f>
        <v>83</v>
      </c>
      <c r="F107" s="54"/>
      <c r="G107" s="55"/>
      <c r="H107" s="56">
        <f t="shared" si="13"/>
        <v>0</v>
      </c>
      <c r="I107" s="56">
        <f t="shared" si="14"/>
        <v>0</v>
      </c>
      <c r="J107" s="27">
        <f t="shared" si="15"/>
        <v>0</v>
      </c>
      <c r="K107" s="73">
        <f t="shared" si="11"/>
        <v>0</v>
      </c>
      <c r="L107" s="73">
        <f t="shared" si="12"/>
        <v>0</v>
      </c>
      <c r="M107" s="56">
        <f t="shared" si="16"/>
        <v>0</v>
      </c>
      <c r="N107" s="57"/>
      <c r="O107" s="58"/>
    </row>
    <row r="108" spans="1:15" s="62" customFormat="1" ht="15" customHeight="1">
      <c r="A108" s="50">
        <f>IF(AND(C107&gt;0,B107&gt;1),IF(Values_Entered,A107+0,""),IF(Values_Entered,A107+1,""))</f>
        <v>84</v>
      </c>
      <c r="B108" s="59">
        <f t="shared" si="17"/>
        <v>0</v>
      </c>
      <c r="C108" s="60">
        <f>IF(AND(C107&gt;0,B107&gt;0),(360/Pagos_Anuales)-C107,IF(OR(B108=0,B108="OK"),0,DAYS360(#REF!,B108)))</f>
        <v>0</v>
      </c>
      <c r="D108" s="61"/>
      <c r="E108" s="50">
        <f>IF(Values_Entered,E107+1,"")</f>
        <v>84</v>
      </c>
      <c r="F108" s="54"/>
      <c r="G108" s="55"/>
      <c r="H108" s="56">
        <f t="shared" si="13"/>
        <v>0</v>
      </c>
      <c r="I108" s="56">
        <f t="shared" si="14"/>
        <v>0</v>
      </c>
      <c r="J108" s="27">
        <f t="shared" si="15"/>
        <v>0</v>
      </c>
      <c r="K108" s="73">
        <f t="shared" si="11"/>
        <v>0</v>
      </c>
      <c r="L108" s="73">
        <f t="shared" si="12"/>
        <v>0</v>
      </c>
      <c r="M108" s="56">
        <f t="shared" si="16"/>
        <v>0</v>
      </c>
      <c r="N108" s="57"/>
      <c r="O108" s="58"/>
    </row>
    <row r="109" spans="1:15" s="62" customFormat="1" ht="15" customHeight="1">
      <c r="A109" s="50">
        <f>IF(AND(C108&gt;0,B108&gt;1),IF(Values_Entered,A108+0,""),IF(Values_Entered,A108+1,""))</f>
        <v>85</v>
      </c>
      <c r="B109" s="59">
        <f t="shared" si="17"/>
        <v>0</v>
      </c>
      <c r="C109" s="60">
        <f>IF(AND(C108&gt;0,B108&gt;0),(360/Pagos_Anuales)-C108,IF(OR(B109=0,B109="OK"),0,DAYS360(#REF!,B109)))</f>
        <v>0</v>
      </c>
      <c r="D109" s="61"/>
      <c r="E109" s="50">
        <f>IF(Values_Entered,E108+1,"")</f>
        <v>85</v>
      </c>
      <c r="F109" s="54"/>
      <c r="G109" s="55"/>
      <c r="H109" s="56">
        <f t="shared" si="13"/>
        <v>0</v>
      </c>
      <c r="I109" s="56">
        <f t="shared" si="14"/>
        <v>0</v>
      </c>
      <c r="J109" s="27">
        <f t="shared" si="15"/>
        <v>0</v>
      </c>
      <c r="K109" s="73">
        <f t="shared" si="11"/>
        <v>0</v>
      </c>
      <c r="L109" s="73">
        <f t="shared" si="12"/>
        <v>0</v>
      </c>
      <c r="M109" s="56">
        <f t="shared" si="16"/>
        <v>0</v>
      </c>
      <c r="N109" s="57"/>
      <c r="O109" s="58"/>
    </row>
    <row r="110" spans="1:15" s="62" customFormat="1" ht="15" customHeight="1">
      <c r="A110" s="50">
        <f>IF(AND(C109&gt;0,B109&gt;1),IF(Values_Entered,A109+0,""),IF(Values_Entered,A109+1,""))</f>
        <v>86</v>
      </c>
      <c r="B110" s="59">
        <f t="shared" si="17"/>
        <v>0</v>
      </c>
      <c r="C110" s="60">
        <f>IF(AND(C109&gt;0,B109&gt;0),(360/Pagos_Anuales)-C109,IF(OR(B110=0,B110="OK"),0,DAYS360(#REF!,B110)))</f>
        <v>0</v>
      </c>
      <c r="D110" s="61"/>
      <c r="E110" s="50">
        <f>IF(Values_Entered,E109+1,"")</f>
        <v>86</v>
      </c>
      <c r="F110" s="54"/>
      <c r="G110" s="55"/>
      <c r="H110" s="56">
        <f t="shared" si="13"/>
        <v>0</v>
      </c>
      <c r="I110" s="56">
        <f t="shared" si="14"/>
        <v>0</v>
      </c>
      <c r="J110" s="27">
        <f t="shared" si="15"/>
        <v>0</v>
      </c>
      <c r="K110" s="73">
        <f t="shared" si="11"/>
        <v>0</v>
      </c>
      <c r="L110" s="73">
        <f t="shared" si="12"/>
        <v>0</v>
      </c>
      <c r="M110" s="56">
        <f t="shared" si="16"/>
        <v>0</v>
      </c>
      <c r="N110" s="57"/>
      <c r="O110" s="58"/>
    </row>
    <row r="111" spans="1:15" s="62" customFormat="1" ht="15" customHeight="1">
      <c r="A111" s="50">
        <f>IF(AND(C110&gt;0,B110&gt;1),IF(Values_Entered,A110+0,""),IF(Values_Entered,A110+1,""))</f>
        <v>87</v>
      </c>
      <c r="B111" s="59">
        <f t="shared" si="17"/>
        <v>0</v>
      </c>
      <c r="C111" s="60">
        <f>IF(AND(C110&gt;0,B110&gt;0),(360/Pagos_Anuales)-C110,IF(OR(B111=0,B111="OK"),0,DAYS360(#REF!,B111)))</f>
        <v>0</v>
      </c>
      <c r="D111" s="61"/>
      <c r="E111" s="50">
        <f>IF(Values_Entered,E110+1,"")</f>
        <v>87</v>
      </c>
      <c r="F111" s="54"/>
      <c r="G111" s="55"/>
      <c r="H111" s="56">
        <f t="shared" si="13"/>
        <v>0</v>
      </c>
      <c r="I111" s="56">
        <f t="shared" si="14"/>
        <v>0</v>
      </c>
      <c r="J111" s="27">
        <f t="shared" si="15"/>
        <v>0</v>
      </c>
      <c r="K111" s="73">
        <f t="shared" si="11"/>
        <v>0</v>
      </c>
      <c r="L111" s="73">
        <f t="shared" si="12"/>
        <v>0</v>
      </c>
      <c r="M111" s="56">
        <f t="shared" si="16"/>
        <v>0</v>
      </c>
      <c r="N111" s="57"/>
      <c r="O111" s="58"/>
    </row>
    <row r="112" spans="1:15" s="62" customFormat="1" ht="15" customHeight="1">
      <c r="A112" s="50">
        <f>IF(AND(C111&gt;0,B111&gt;1),IF(Values_Entered,A111+0,""),IF(Values_Entered,A111+1,""))</f>
        <v>88</v>
      </c>
      <c r="B112" s="59">
        <f t="shared" si="17"/>
        <v>0</v>
      </c>
      <c r="C112" s="60">
        <f>IF(AND(C111&gt;0,B111&gt;0),(360/Pagos_Anuales)-C111,IF(OR(B112=0,B112="OK"),0,DAYS360(#REF!,B112)))</f>
        <v>0</v>
      </c>
      <c r="D112" s="61"/>
      <c r="E112" s="50">
        <f>IF(Values_Entered,E111+1,"")</f>
        <v>88</v>
      </c>
      <c r="F112" s="54"/>
      <c r="G112" s="55"/>
      <c r="H112" s="56">
        <f t="shared" si="13"/>
        <v>0</v>
      </c>
      <c r="I112" s="56">
        <f t="shared" si="14"/>
        <v>0</v>
      </c>
      <c r="J112" s="27">
        <f t="shared" si="15"/>
        <v>0</v>
      </c>
      <c r="K112" s="73">
        <f t="shared" si="11"/>
        <v>0</v>
      </c>
      <c r="L112" s="73">
        <f t="shared" si="12"/>
        <v>0</v>
      </c>
      <c r="M112" s="56">
        <f t="shared" si="16"/>
        <v>0</v>
      </c>
      <c r="N112" s="57"/>
      <c r="O112" s="58"/>
    </row>
    <row r="113" spans="1:15" s="62" customFormat="1" ht="15" customHeight="1">
      <c r="A113" s="50">
        <f>IF(AND(C112&gt;0,B112&gt;1),IF(Values_Entered,A112+0,""),IF(Values_Entered,A112+1,""))</f>
        <v>89</v>
      </c>
      <c r="B113" s="59">
        <f t="shared" si="17"/>
        <v>0</v>
      </c>
      <c r="C113" s="60">
        <f>IF(AND(C112&gt;0,B112&gt;0),(360/Pagos_Anuales)-C112,IF(OR(B113=0,B113="OK"),0,DAYS360(#REF!,B113)))</f>
        <v>0</v>
      </c>
      <c r="D113" s="61"/>
      <c r="E113" s="50">
        <f>IF(Values_Entered,E112+1,"")</f>
        <v>89</v>
      </c>
      <c r="F113" s="54"/>
      <c r="G113" s="55"/>
      <c r="H113" s="56">
        <f t="shared" si="13"/>
        <v>0</v>
      </c>
      <c r="I113" s="56">
        <f t="shared" si="14"/>
        <v>0</v>
      </c>
      <c r="J113" s="27">
        <f t="shared" si="15"/>
        <v>0</v>
      </c>
      <c r="K113" s="73">
        <f t="shared" si="11"/>
        <v>0</v>
      </c>
      <c r="L113" s="73">
        <f t="shared" si="12"/>
        <v>0</v>
      </c>
      <c r="M113" s="56">
        <f t="shared" si="16"/>
        <v>0</v>
      </c>
      <c r="N113" s="57"/>
      <c r="O113" s="58"/>
    </row>
    <row r="114" spans="1:15" s="62" customFormat="1" ht="15" customHeight="1">
      <c r="A114" s="50">
        <f>IF(AND(C113&gt;0,B113&gt;1),IF(Values_Entered,A113+0,""),IF(Values_Entered,A113+1,""))</f>
        <v>90</v>
      </c>
      <c r="B114" s="59">
        <f t="shared" si="17"/>
        <v>0</v>
      </c>
      <c r="C114" s="60">
        <f>IF(AND(C113&gt;0,B113&gt;0),(360/Pagos_Anuales)-C113,IF(OR(B114=0,B114="OK"),0,DAYS360(#REF!,B114)))</f>
        <v>0</v>
      </c>
      <c r="D114" s="61"/>
      <c r="E114" s="50">
        <f>IF(Values_Entered,E113+1,"")</f>
        <v>90</v>
      </c>
      <c r="F114" s="54"/>
      <c r="G114" s="55"/>
      <c r="H114" s="56">
        <f t="shared" si="13"/>
        <v>0</v>
      </c>
      <c r="I114" s="56">
        <f t="shared" si="14"/>
        <v>0</v>
      </c>
      <c r="J114" s="27">
        <f t="shared" si="15"/>
        <v>0</v>
      </c>
      <c r="K114" s="73">
        <f t="shared" si="11"/>
        <v>0</v>
      </c>
      <c r="L114" s="73">
        <f t="shared" si="12"/>
        <v>0</v>
      </c>
      <c r="M114" s="56">
        <f t="shared" si="16"/>
        <v>0</v>
      </c>
      <c r="N114" s="57"/>
      <c r="O114" s="58"/>
    </row>
    <row r="115" spans="1:15" s="62" customFormat="1" ht="15" customHeight="1">
      <c r="A115" s="50">
        <f>IF(AND(C114&gt;0,B114&gt;1),IF(Values_Entered,A114+0,""),IF(Values_Entered,A114+1,""))</f>
        <v>91</v>
      </c>
      <c r="B115" s="59">
        <f t="shared" si="17"/>
        <v>0</v>
      </c>
      <c r="C115" s="60">
        <f>IF(AND(C114&gt;0,B114&gt;0),(360/Pagos_Anuales)-C114,IF(OR(B115=0,B115="OK"),0,DAYS360(#REF!,B115)))</f>
        <v>0</v>
      </c>
      <c r="D115" s="61"/>
      <c r="E115" s="50">
        <f>IF(Values_Entered,E114+1,"")</f>
        <v>91</v>
      </c>
      <c r="F115" s="54"/>
      <c r="G115" s="55"/>
      <c r="H115" s="56">
        <f t="shared" si="13"/>
        <v>0</v>
      </c>
      <c r="I115" s="56">
        <f t="shared" si="14"/>
        <v>0</v>
      </c>
      <c r="J115" s="27">
        <f t="shared" si="15"/>
        <v>0</v>
      </c>
      <c r="K115" s="73">
        <f t="shared" si="11"/>
        <v>0</v>
      </c>
      <c r="L115" s="73">
        <f t="shared" si="12"/>
        <v>0</v>
      </c>
      <c r="M115" s="56">
        <f t="shared" si="16"/>
        <v>0</v>
      </c>
      <c r="N115" s="57"/>
      <c r="O115" s="58"/>
    </row>
    <row r="116" spans="1:15" s="62" customFormat="1" ht="15" customHeight="1">
      <c r="A116" s="50">
        <f>IF(AND(C115&gt;0,B115&gt;1),IF(Values_Entered,A115+0,""),IF(Values_Entered,A115+1,""))</f>
        <v>92</v>
      </c>
      <c r="B116" s="59">
        <f t="shared" si="17"/>
        <v>0</v>
      </c>
      <c r="C116" s="60">
        <f>IF(AND(C115&gt;0,B115&gt;0),(360/Pagos_Anuales)-C115,IF(OR(B116=0,B116="OK"),0,DAYS360(#REF!,B116)))</f>
        <v>0</v>
      </c>
      <c r="D116" s="61"/>
      <c r="E116" s="50">
        <f>IF(Values_Entered,E115+1,"")</f>
        <v>92</v>
      </c>
      <c r="F116" s="54"/>
      <c r="G116" s="55"/>
      <c r="H116" s="56">
        <f t="shared" si="13"/>
        <v>0</v>
      </c>
      <c r="I116" s="56">
        <f t="shared" si="14"/>
        <v>0</v>
      </c>
      <c r="J116" s="27">
        <f t="shared" si="15"/>
        <v>0</v>
      </c>
      <c r="K116" s="73">
        <f t="shared" si="11"/>
        <v>0</v>
      </c>
      <c r="L116" s="73">
        <f t="shared" si="12"/>
        <v>0</v>
      </c>
      <c r="M116" s="56">
        <f t="shared" si="16"/>
        <v>0</v>
      </c>
      <c r="N116" s="57"/>
      <c r="O116" s="58"/>
    </row>
    <row r="117" spans="1:15" s="62" customFormat="1" ht="15" customHeight="1">
      <c r="A117" s="50">
        <f>IF(AND(C116&gt;0,B116&gt;1),IF(Values_Entered,A116+0,""),IF(Values_Entered,A116+1,""))</f>
        <v>93</v>
      </c>
      <c r="B117" s="59">
        <f t="shared" si="17"/>
        <v>0</v>
      </c>
      <c r="C117" s="60">
        <f>IF(AND(C116&gt;0,B116&gt;0),(360/Pagos_Anuales)-C116,IF(OR(B117=0,B117="OK"),0,DAYS360(#REF!,B117)))</f>
        <v>0</v>
      </c>
      <c r="D117" s="61"/>
      <c r="E117" s="50">
        <f>IF(Values_Entered,E116+1,"")</f>
        <v>93</v>
      </c>
      <c r="F117" s="54"/>
      <c r="G117" s="55"/>
      <c r="H117" s="56">
        <f t="shared" si="13"/>
        <v>0</v>
      </c>
      <c r="I117" s="56">
        <f t="shared" si="14"/>
        <v>0</v>
      </c>
      <c r="J117" s="27">
        <f t="shared" si="15"/>
        <v>0</v>
      </c>
      <c r="K117" s="73">
        <f t="shared" si="11"/>
        <v>0</v>
      </c>
      <c r="L117" s="73">
        <f t="shared" si="12"/>
        <v>0</v>
      </c>
      <c r="M117" s="56">
        <f t="shared" si="16"/>
        <v>0</v>
      </c>
      <c r="N117" s="57"/>
      <c r="O117" s="58"/>
    </row>
    <row r="118" spans="1:15" s="62" customFormat="1" ht="15" customHeight="1">
      <c r="A118" s="50">
        <f>IF(AND(C117&gt;0,B117&gt;1),IF(Values_Entered,A117+0,""),IF(Values_Entered,A117+1,""))</f>
        <v>94</v>
      </c>
      <c r="B118" s="59">
        <f t="shared" si="17"/>
        <v>0</v>
      </c>
      <c r="C118" s="60">
        <f>IF(AND(C117&gt;0,B117&gt;0),(360/Pagos_Anuales)-C117,IF(OR(B118=0,B118="OK"),0,DAYS360(#REF!,B118)))</f>
        <v>0</v>
      </c>
      <c r="D118" s="61"/>
      <c r="E118" s="50">
        <f>IF(Values_Entered,E117+1,"")</f>
        <v>94</v>
      </c>
      <c r="F118" s="54"/>
      <c r="G118" s="55"/>
      <c r="H118" s="56">
        <f t="shared" si="13"/>
        <v>0</v>
      </c>
      <c r="I118" s="56">
        <f t="shared" si="14"/>
        <v>0</v>
      </c>
      <c r="J118" s="27">
        <f t="shared" si="15"/>
        <v>0</v>
      </c>
      <c r="K118" s="73">
        <f t="shared" si="11"/>
        <v>0</v>
      </c>
      <c r="L118" s="73">
        <f t="shared" si="12"/>
        <v>0</v>
      </c>
      <c r="M118" s="56">
        <f t="shared" si="16"/>
        <v>0</v>
      </c>
      <c r="N118" s="57"/>
      <c r="O118" s="58"/>
    </row>
    <row r="119" spans="1:15" s="62" customFormat="1" ht="15" customHeight="1">
      <c r="A119" s="50">
        <f>IF(AND(C118&gt;0,B118&gt;1),IF(Values_Entered,A118+0,""),IF(Values_Entered,A118+1,""))</f>
        <v>95</v>
      </c>
      <c r="B119" s="59">
        <f t="shared" si="17"/>
        <v>0</v>
      </c>
      <c r="C119" s="60">
        <f>IF(AND(C118&gt;0,B118&gt;0),(360/Pagos_Anuales)-C118,IF(OR(B119=0,B119="OK"),0,DAYS360(#REF!,B119)))</f>
        <v>0</v>
      </c>
      <c r="D119" s="61"/>
      <c r="E119" s="50">
        <f>IF(Values_Entered,E118+1,"")</f>
        <v>95</v>
      </c>
      <c r="F119" s="54"/>
      <c r="G119" s="55"/>
      <c r="H119" s="56">
        <f t="shared" si="13"/>
        <v>0</v>
      </c>
      <c r="I119" s="56">
        <f t="shared" si="14"/>
        <v>0</v>
      </c>
      <c r="J119" s="27">
        <f t="shared" si="15"/>
        <v>0</v>
      </c>
      <c r="K119" s="73">
        <f t="shared" si="11"/>
        <v>0</v>
      </c>
      <c r="L119" s="73">
        <f t="shared" si="12"/>
        <v>0</v>
      </c>
      <c r="M119" s="56">
        <f t="shared" si="16"/>
        <v>0</v>
      </c>
      <c r="N119" s="57"/>
      <c r="O119" s="58"/>
    </row>
    <row r="120" spans="1:15" s="62" customFormat="1" ht="15" customHeight="1">
      <c r="A120" s="50">
        <f>IF(AND(C119&gt;0,B119&gt;1),IF(Values_Entered,A119+0,""),IF(Values_Entered,A119+1,""))</f>
        <v>96</v>
      </c>
      <c r="B120" s="59">
        <f t="shared" si="17"/>
        <v>0</v>
      </c>
      <c r="C120" s="60">
        <f>IF(AND(C119&gt;0,B119&gt;0),(360/Pagos_Anuales)-C119,IF(OR(B120=0,B120="OK"),0,DAYS360(#REF!,B120)))</f>
        <v>0</v>
      </c>
      <c r="D120" s="61"/>
      <c r="E120" s="50">
        <f>IF(Values_Entered,E119+1,"")</f>
        <v>96</v>
      </c>
      <c r="F120" s="54"/>
      <c r="G120" s="55"/>
      <c r="H120" s="56">
        <f t="shared" si="13"/>
        <v>0</v>
      </c>
      <c r="I120" s="56">
        <f t="shared" si="14"/>
        <v>0</v>
      </c>
      <c r="J120" s="27">
        <f t="shared" si="15"/>
        <v>0</v>
      </c>
      <c r="K120" s="73">
        <f t="shared" si="11"/>
        <v>0</v>
      </c>
      <c r="L120" s="73">
        <f t="shared" si="12"/>
        <v>0</v>
      </c>
      <c r="M120" s="56">
        <f t="shared" si="16"/>
        <v>0</v>
      </c>
      <c r="N120" s="57"/>
      <c r="O120" s="58"/>
    </row>
    <row r="121" spans="1:15" s="62" customFormat="1" ht="15" customHeight="1">
      <c r="A121" s="50">
        <f>IF(AND(C120&gt;0,B120&gt;1),IF(Values_Entered,A120+0,""),IF(Values_Entered,A120+1,""))</f>
        <v>97</v>
      </c>
      <c r="B121" s="59">
        <f t="shared" si="17"/>
        <v>0</v>
      </c>
      <c r="C121" s="60">
        <f>IF(AND(C120&gt;0,B120&gt;0),(360/Pagos_Anuales)-C120,IF(OR(B121=0,B121="OK"),0,DAYS360(#REF!,B121)))</f>
        <v>0</v>
      </c>
      <c r="D121" s="61"/>
      <c r="E121" s="50">
        <f>IF(Values_Entered,E120+1,"")</f>
        <v>97</v>
      </c>
      <c r="F121" s="54"/>
      <c r="G121" s="55"/>
      <c r="H121" s="56">
        <f t="shared" si="13"/>
        <v>0</v>
      </c>
      <c r="I121" s="56">
        <f t="shared" si="14"/>
        <v>0</v>
      </c>
      <c r="J121" s="27">
        <f t="shared" si="15"/>
        <v>0</v>
      </c>
      <c r="K121" s="73">
        <f t="shared" si="18" ref="K121:K152">IFERROR(IF($E$2="IBR",(ROUND(((1+($G$14%))^(1/(365/J121))-1)*(365/J121),10)),ROUND(((1+($G$14%))^(1/(360/J121))-1)*(360/J121),10)),0)</f>
        <v>0</v>
      </c>
      <c r="L121" s="73">
        <f t="shared" si="19" ref="L121:L152">IFERROR(IF($E$2="IBR",(ROUND(((1+($G$15%))^(1/(365/J121))-1)*(365/J121),10)),ROUND(((1+($G$15%))^(1/(360/J121))-1)*(360/J121),10)),0)</f>
        <v>0</v>
      </c>
      <c r="M121" s="56">
        <f t="shared" si="16"/>
        <v>0</v>
      </c>
      <c r="N121" s="57"/>
      <c r="O121" s="58"/>
    </row>
    <row r="122" spans="1:15" s="62" customFormat="1" ht="15" customHeight="1">
      <c r="A122" s="50">
        <f>IF(AND(C121&gt;0,B121&gt;1),IF(Values_Entered,A121+0,""),IF(Values_Entered,A121+1,""))</f>
        <v>98</v>
      </c>
      <c r="B122" s="59">
        <f t="shared" si="17"/>
        <v>0</v>
      </c>
      <c r="C122" s="60">
        <f>IF(AND(C121&gt;0,B121&gt;0),(360/Pagos_Anuales)-C121,IF(OR(B122=0,B122="OK"),0,DAYS360(#REF!,B122)))</f>
        <v>0</v>
      </c>
      <c r="D122" s="61"/>
      <c r="E122" s="50">
        <f>IF(Values_Entered,E121+1,"")</f>
        <v>98</v>
      </c>
      <c r="F122" s="54"/>
      <c r="G122" s="55"/>
      <c r="H122" s="56">
        <f t="shared" si="13"/>
        <v>0</v>
      </c>
      <c r="I122" s="56">
        <f t="shared" si="14"/>
        <v>0</v>
      </c>
      <c r="J122" s="27">
        <f t="shared" si="15"/>
        <v>0</v>
      </c>
      <c r="K122" s="73">
        <f t="shared" si="18"/>
        <v>0</v>
      </c>
      <c r="L122" s="73">
        <f t="shared" si="19"/>
        <v>0</v>
      </c>
      <c r="M122" s="56">
        <f t="shared" si="16"/>
        <v>0</v>
      </c>
      <c r="N122" s="57"/>
      <c r="O122" s="58"/>
    </row>
    <row r="123" spans="1:15" s="62" customFormat="1" ht="15" customHeight="1">
      <c r="A123" s="50">
        <f>IF(AND(C122&gt;0,B122&gt;1),IF(Values_Entered,A122+0,""),IF(Values_Entered,A122+1,""))</f>
        <v>99</v>
      </c>
      <c r="B123" s="59">
        <f t="shared" si="17"/>
        <v>0</v>
      </c>
      <c r="C123" s="60">
        <f>IF(AND(C122&gt;0,B122&gt;0),(360/Pagos_Anuales)-C122,IF(OR(B123=0,B123="OK"),0,DAYS360(#REF!,B123)))</f>
        <v>0</v>
      </c>
      <c r="D123" s="61"/>
      <c r="E123" s="50">
        <f>IF(Values_Entered,E122+1,"")</f>
        <v>99</v>
      </c>
      <c r="F123" s="54"/>
      <c r="G123" s="55"/>
      <c r="H123" s="56">
        <f t="shared" si="13"/>
        <v>0</v>
      </c>
      <c r="I123" s="56">
        <f t="shared" si="14"/>
        <v>0</v>
      </c>
      <c r="J123" s="27">
        <f t="shared" si="15"/>
        <v>0</v>
      </c>
      <c r="K123" s="73">
        <f t="shared" si="18"/>
        <v>0</v>
      </c>
      <c r="L123" s="73">
        <f t="shared" si="19"/>
        <v>0</v>
      </c>
      <c r="M123" s="56">
        <f t="shared" si="16"/>
        <v>0</v>
      </c>
      <c r="N123" s="57"/>
      <c r="O123" s="58"/>
    </row>
    <row r="124" spans="1:15" s="62" customFormat="1" ht="15" customHeight="1">
      <c r="A124" s="50">
        <f>IF(AND(C123&gt;0,B123&gt;1),IF(Values_Entered,A123+0,""),IF(Values_Entered,A123+1,""))</f>
        <v>100</v>
      </c>
      <c r="B124" s="59">
        <f t="shared" si="17"/>
        <v>0</v>
      </c>
      <c r="C124" s="60">
        <f>IF(AND(C123&gt;0,B123&gt;0),(360/Pagos_Anuales)-C123,IF(OR(B124=0,B124="OK"),0,DAYS360(#REF!,B124)))</f>
        <v>0</v>
      </c>
      <c r="D124" s="61"/>
      <c r="E124" s="50">
        <f>IF(Values_Entered,E123+1,"")</f>
        <v>100</v>
      </c>
      <c r="F124" s="54"/>
      <c r="G124" s="55"/>
      <c r="H124" s="56">
        <f t="shared" si="13"/>
        <v>0</v>
      </c>
      <c r="I124" s="56">
        <f t="shared" si="14"/>
        <v>0</v>
      </c>
      <c r="J124" s="27">
        <f t="shared" si="15"/>
        <v>0</v>
      </c>
      <c r="K124" s="73">
        <f t="shared" si="18"/>
        <v>0</v>
      </c>
      <c r="L124" s="73">
        <f t="shared" si="19"/>
        <v>0</v>
      </c>
      <c r="M124" s="56">
        <f t="shared" si="16"/>
        <v>0</v>
      </c>
      <c r="N124" s="57"/>
      <c r="O124" s="58"/>
    </row>
    <row r="125" spans="1:15" s="62" customFormat="1" ht="15" customHeight="1">
      <c r="A125" s="50">
        <f>IF(AND(C124&gt;0,B124&gt;1),IF(Values_Entered,A124+0,""),IF(Values_Entered,A124+1,""))</f>
        <v>101</v>
      </c>
      <c r="B125" s="59">
        <f t="shared" si="17"/>
        <v>0</v>
      </c>
      <c r="C125" s="60">
        <f>IF(AND(C124&gt;0,B124&gt;0),(360/Pagos_Anuales)-C124,IF(OR(B125=0,B125="OK"),0,DAYS360(#REF!,B125)))</f>
        <v>0</v>
      </c>
      <c r="D125" s="61"/>
      <c r="E125" s="50">
        <f>IF(Values_Entered,E124+1,"")</f>
        <v>101</v>
      </c>
      <c r="F125" s="54"/>
      <c r="G125" s="55"/>
      <c r="H125" s="56">
        <f t="shared" si="13"/>
        <v>0</v>
      </c>
      <c r="I125" s="56">
        <f t="shared" si="14"/>
        <v>0</v>
      </c>
      <c r="J125" s="27">
        <f t="shared" si="15"/>
        <v>0</v>
      </c>
      <c r="K125" s="73">
        <f t="shared" si="18"/>
        <v>0</v>
      </c>
      <c r="L125" s="73">
        <f t="shared" si="19"/>
        <v>0</v>
      </c>
      <c r="M125" s="56">
        <f t="shared" si="16"/>
        <v>0</v>
      </c>
      <c r="N125" s="57"/>
      <c r="O125" s="58"/>
    </row>
    <row r="126" spans="1:15" s="62" customFormat="1" ht="15" customHeight="1">
      <c r="A126" s="50">
        <f>IF(AND(C125&gt;0,B125&gt;1),IF(Values_Entered,A125+0,""),IF(Values_Entered,A125+1,""))</f>
        <v>102</v>
      </c>
      <c r="B126" s="59">
        <f t="shared" si="17"/>
        <v>0</v>
      </c>
      <c r="C126" s="60">
        <f>IF(AND(C125&gt;0,B125&gt;0),(360/Pagos_Anuales)-C125,IF(OR(B126=0,B126="OK"),0,DAYS360(#REF!,B126)))</f>
        <v>0</v>
      </c>
      <c r="D126" s="61"/>
      <c r="E126" s="50">
        <f>IF(Values_Entered,E125+1,"")</f>
        <v>102</v>
      </c>
      <c r="F126" s="54"/>
      <c r="G126" s="55"/>
      <c r="H126" s="56">
        <f t="shared" si="13"/>
        <v>0</v>
      </c>
      <c r="I126" s="56">
        <f t="shared" si="14"/>
        <v>0</v>
      </c>
      <c r="J126" s="27">
        <f t="shared" si="15"/>
        <v>0</v>
      </c>
      <c r="K126" s="73">
        <f t="shared" si="18"/>
        <v>0</v>
      </c>
      <c r="L126" s="73">
        <f t="shared" si="19"/>
        <v>0</v>
      </c>
      <c r="M126" s="56">
        <f t="shared" si="16"/>
        <v>0</v>
      </c>
      <c r="N126" s="57"/>
      <c r="O126" s="58"/>
    </row>
    <row r="127" spans="1:15" s="62" customFormat="1" ht="15" customHeight="1">
      <c r="A127" s="50">
        <f>IF(AND(C126&gt;0,B126&gt;1),IF(Values_Entered,A126+0,""),IF(Values_Entered,A126+1,""))</f>
        <v>103</v>
      </c>
      <c r="B127" s="59">
        <f t="shared" si="17"/>
        <v>0</v>
      </c>
      <c r="C127" s="60">
        <f>IF(AND(C126&gt;0,B126&gt;0),(360/Pagos_Anuales)-C126,IF(OR(B127=0,B127="OK"),0,DAYS360(#REF!,B127)))</f>
        <v>0</v>
      </c>
      <c r="D127" s="61"/>
      <c r="E127" s="50">
        <f>IF(Values_Entered,E126+1,"")</f>
        <v>103</v>
      </c>
      <c r="F127" s="54"/>
      <c r="G127" s="55"/>
      <c r="H127" s="56">
        <f t="shared" si="13"/>
        <v>0</v>
      </c>
      <c r="I127" s="56">
        <f t="shared" si="14"/>
        <v>0</v>
      </c>
      <c r="J127" s="27">
        <f t="shared" si="15"/>
        <v>0</v>
      </c>
      <c r="K127" s="73">
        <f t="shared" si="18"/>
        <v>0</v>
      </c>
      <c r="L127" s="73">
        <f t="shared" si="19"/>
        <v>0</v>
      </c>
      <c r="M127" s="56">
        <f t="shared" si="16"/>
        <v>0</v>
      </c>
      <c r="N127" s="57"/>
      <c r="O127" s="58"/>
    </row>
    <row r="128" spans="1:15" s="62" customFormat="1" ht="15" customHeight="1">
      <c r="A128" s="50">
        <f>IF(AND(C127&gt;0,B127&gt;1),IF(Values_Entered,A127+0,""),IF(Values_Entered,A127+1,""))</f>
        <v>104</v>
      </c>
      <c r="B128" s="59">
        <f t="shared" si="17"/>
        <v>0</v>
      </c>
      <c r="C128" s="60">
        <f>IF(AND(C127&gt;0,B127&gt;0),(360/Pagos_Anuales)-C127,IF(OR(B128=0,B128="OK"),0,DAYS360(#REF!,B128)))</f>
        <v>0</v>
      </c>
      <c r="D128" s="61"/>
      <c r="E128" s="50">
        <f>IF(Values_Entered,E127+1,"")</f>
        <v>104</v>
      </c>
      <c r="F128" s="54"/>
      <c r="G128" s="55"/>
      <c r="H128" s="56">
        <f t="shared" si="13"/>
        <v>0</v>
      </c>
      <c r="I128" s="56">
        <f t="shared" si="14"/>
        <v>0</v>
      </c>
      <c r="J128" s="27">
        <f t="shared" si="15"/>
        <v>0</v>
      </c>
      <c r="K128" s="73">
        <f t="shared" si="18"/>
        <v>0</v>
      </c>
      <c r="L128" s="73">
        <f t="shared" si="19"/>
        <v>0</v>
      </c>
      <c r="M128" s="56">
        <f t="shared" si="16"/>
        <v>0</v>
      </c>
      <c r="N128" s="57"/>
      <c r="O128" s="58"/>
    </row>
    <row r="129" spans="1:15" s="62" customFormat="1" ht="15" customHeight="1">
      <c r="A129" s="50">
        <f>IF(AND(C128&gt;0,B128&gt;1),IF(Values_Entered,A128+0,""),IF(Values_Entered,A128+1,""))</f>
        <v>105</v>
      </c>
      <c r="B129" s="59">
        <f t="shared" si="17"/>
        <v>0</v>
      </c>
      <c r="C129" s="60">
        <f>IF(AND(C128&gt;0,B128&gt;0),(360/Pagos_Anuales)-C128,IF(OR(B129=0,B129="OK"),0,DAYS360(#REF!,B129)))</f>
        <v>0</v>
      </c>
      <c r="D129" s="61"/>
      <c r="E129" s="50">
        <f>IF(Values_Entered,E128+1,"")</f>
        <v>105</v>
      </c>
      <c r="F129" s="54"/>
      <c r="G129" s="55"/>
      <c r="H129" s="56">
        <f t="shared" si="13"/>
        <v>0</v>
      </c>
      <c r="I129" s="56">
        <f t="shared" si="14"/>
        <v>0</v>
      </c>
      <c r="J129" s="27">
        <f t="shared" si="15"/>
        <v>0</v>
      </c>
      <c r="K129" s="73">
        <f t="shared" si="18"/>
        <v>0</v>
      </c>
      <c r="L129" s="73">
        <f t="shared" si="19"/>
        <v>0</v>
      </c>
      <c r="M129" s="56">
        <f t="shared" si="16"/>
        <v>0</v>
      </c>
      <c r="N129" s="57"/>
      <c r="O129" s="58"/>
    </row>
    <row r="130" spans="1:15" s="62" customFormat="1" ht="15" customHeight="1">
      <c r="A130" s="50">
        <f>IF(AND(C129&gt;0,B129&gt;1),IF(Values_Entered,A129+0,""),IF(Values_Entered,A129+1,""))</f>
        <v>106</v>
      </c>
      <c r="B130" s="59">
        <f t="shared" si="17"/>
        <v>0</v>
      </c>
      <c r="C130" s="60">
        <f>IF(AND(C129&gt;0,B129&gt;0),(360/Pagos_Anuales)-C129,IF(OR(B130=0,B130="OK"),0,DAYS360(#REF!,B130)))</f>
        <v>0</v>
      </c>
      <c r="D130" s="61"/>
      <c r="E130" s="50">
        <f>IF(Values_Entered,E129+1,"")</f>
        <v>106</v>
      </c>
      <c r="F130" s="54"/>
      <c r="G130" s="55"/>
      <c r="H130" s="56">
        <f t="shared" si="13"/>
        <v>0</v>
      </c>
      <c r="I130" s="56">
        <f t="shared" si="14"/>
        <v>0</v>
      </c>
      <c r="J130" s="27">
        <f t="shared" si="15"/>
        <v>0</v>
      </c>
      <c r="K130" s="73">
        <f t="shared" si="18"/>
        <v>0</v>
      </c>
      <c r="L130" s="73">
        <f t="shared" si="19"/>
        <v>0</v>
      </c>
      <c r="M130" s="56">
        <f t="shared" si="16"/>
        <v>0</v>
      </c>
      <c r="N130" s="57"/>
      <c r="O130" s="58"/>
    </row>
    <row r="131" spans="1:15" s="62" customFormat="1" ht="15" customHeight="1">
      <c r="A131" s="50">
        <f>IF(AND(C130&gt;0,B130&gt;1),IF(Values_Entered,A130+0,""),IF(Values_Entered,A130+1,""))</f>
        <v>107</v>
      </c>
      <c r="B131" s="59">
        <f t="shared" si="17"/>
        <v>0</v>
      </c>
      <c r="C131" s="60">
        <f>IF(AND(C130&gt;0,B130&gt;0),(360/Pagos_Anuales)-C130,IF(OR(B131=0,B131="OK"),0,DAYS360(#REF!,B131)))</f>
        <v>0</v>
      </c>
      <c r="D131" s="61"/>
      <c r="E131" s="50">
        <f>IF(Values_Entered,E130+1,"")</f>
        <v>107</v>
      </c>
      <c r="F131" s="54"/>
      <c r="G131" s="55"/>
      <c r="H131" s="56">
        <f t="shared" si="13"/>
        <v>0</v>
      </c>
      <c r="I131" s="56">
        <f t="shared" si="14"/>
        <v>0</v>
      </c>
      <c r="J131" s="27">
        <f t="shared" si="15"/>
        <v>0</v>
      </c>
      <c r="K131" s="73">
        <f t="shared" si="18"/>
        <v>0</v>
      </c>
      <c r="L131" s="73">
        <f t="shared" si="19"/>
        <v>0</v>
      </c>
      <c r="M131" s="56">
        <f t="shared" si="16"/>
        <v>0</v>
      </c>
      <c r="N131" s="57"/>
      <c r="O131" s="58"/>
    </row>
    <row r="132" spans="1:15" s="62" customFormat="1" ht="15" customHeight="1">
      <c r="A132" s="50">
        <f>IF(AND(C131&gt;0,B131&gt;1),IF(Values_Entered,A131+0,""),IF(Values_Entered,A131+1,""))</f>
        <v>108</v>
      </c>
      <c r="B132" s="59">
        <f t="shared" si="17"/>
        <v>0</v>
      </c>
      <c r="C132" s="60">
        <f>IF(AND(C131&gt;0,B131&gt;0),(360/Pagos_Anuales)-C131,IF(OR(B132=0,B132="OK"),0,DAYS360(#REF!,B132)))</f>
        <v>0</v>
      </c>
      <c r="D132" s="61"/>
      <c r="E132" s="50">
        <f>IF(Values_Entered,E131+1,"")</f>
        <v>108</v>
      </c>
      <c r="F132" s="54"/>
      <c r="G132" s="55"/>
      <c r="H132" s="56">
        <f t="shared" si="13"/>
        <v>0</v>
      </c>
      <c r="I132" s="56">
        <f t="shared" si="14"/>
        <v>0</v>
      </c>
      <c r="J132" s="27">
        <f t="shared" si="15"/>
        <v>0</v>
      </c>
      <c r="K132" s="73">
        <f t="shared" si="18"/>
        <v>0</v>
      </c>
      <c r="L132" s="73">
        <f t="shared" si="19"/>
        <v>0</v>
      </c>
      <c r="M132" s="56">
        <f t="shared" si="16"/>
        <v>0</v>
      </c>
      <c r="N132" s="57"/>
      <c r="O132" s="58"/>
    </row>
    <row r="133" spans="1:15" s="62" customFormat="1" ht="15" customHeight="1">
      <c r="A133" s="50">
        <f>IF(AND(C132&gt;0,B132&gt;1),IF(Values_Entered,A132+0,""),IF(Values_Entered,A132+1,""))</f>
        <v>109</v>
      </c>
      <c r="B133" s="59">
        <f t="shared" si="17"/>
        <v>0</v>
      </c>
      <c r="C133" s="60">
        <f>IF(AND(C132&gt;0,B132&gt;0),(360/Pagos_Anuales)-C132,IF(OR(B133=0,B133="OK"),0,DAYS360(#REF!,B133)))</f>
        <v>0</v>
      </c>
      <c r="D133" s="61"/>
      <c r="E133" s="50">
        <f>IF(Values_Entered,E132+1,"")</f>
        <v>109</v>
      </c>
      <c r="F133" s="54"/>
      <c r="G133" s="55"/>
      <c r="H133" s="56">
        <f t="shared" si="13"/>
        <v>0</v>
      </c>
      <c r="I133" s="56">
        <f t="shared" si="14"/>
        <v>0</v>
      </c>
      <c r="J133" s="27">
        <f t="shared" si="15"/>
        <v>0</v>
      </c>
      <c r="K133" s="73">
        <f t="shared" si="18"/>
        <v>0</v>
      </c>
      <c r="L133" s="73">
        <f t="shared" si="19"/>
        <v>0</v>
      </c>
      <c r="M133" s="56">
        <f t="shared" si="16"/>
        <v>0</v>
      </c>
      <c r="N133" s="57"/>
      <c r="O133" s="58"/>
    </row>
    <row r="134" spans="1:15" s="62" customFormat="1" ht="15" customHeight="1">
      <c r="A134" s="50">
        <f>IF(AND(C133&gt;0,B133&gt;1),IF(Values_Entered,A133+0,""),IF(Values_Entered,A133+1,""))</f>
        <v>110</v>
      </c>
      <c r="B134" s="59">
        <f t="shared" si="17"/>
        <v>0</v>
      </c>
      <c r="C134" s="60">
        <f>IF(AND(C133&gt;0,B133&gt;0),(360/Pagos_Anuales)-C133,IF(OR(B134=0,B134="OK"),0,DAYS360(#REF!,B134)))</f>
        <v>0</v>
      </c>
      <c r="D134" s="61"/>
      <c r="E134" s="50">
        <f>IF(Values_Entered,E133+1,"")</f>
        <v>110</v>
      </c>
      <c r="F134" s="54"/>
      <c r="G134" s="55"/>
      <c r="H134" s="56">
        <f t="shared" si="13"/>
        <v>0</v>
      </c>
      <c r="I134" s="56">
        <f t="shared" si="14"/>
        <v>0</v>
      </c>
      <c r="J134" s="27">
        <f t="shared" si="15"/>
        <v>0</v>
      </c>
      <c r="K134" s="73">
        <f t="shared" si="18"/>
        <v>0</v>
      </c>
      <c r="L134" s="73">
        <f t="shared" si="19"/>
        <v>0</v>
      </c>
      <c r="M134" s="56">
        <f t="shared" si="16"/>
        <v>0</v>
      </c>
      <c r="N134" s="57"/>
      <c r="O134" s="58"/>
    </row>
    <row r="135" spans="1:15" s="62" customFormat="1" ht="15" customHeight="1">
      <c r="A135" s="50">
        <f>IF(AND(C134&gt;0,B134&gt;1),IF(Values_Entered,A134+0,""),IF(Values_Entered,A134+1,""))</f>
        <v>111</v>
      </c>
      <c r="B135" s="59">
        <f t="shared" si="17"/>
        <v>0</v>
      </c>
      <c r="C135" s="60">
        <f>IF(AND(C134&gt;0,B134&gt;0),(360/Pagos_Anuales)-C134,IF(OR(B135=0,B135="OK"),0,DAYS360(#REF!,B135)))</f>
        <v>0</v>
      </c>
      <c r="D135" s="61"/>
      <c r="E135" s="50">
        <f>IF(Values_Entered,E134+1,"")</f>
        <v>111</v>
      </c>
      <c r="F135" s="54"/>
      <c r="G135" s="55"/>
      <c r="H135" s="56">
        <f t="shared" si="13"/>
        <v>0</v>
      </c>
      <c r="I135" s="56">
        <f t="shared" si="14"/>
        <v>0</v>
      </c>
      <c r="J135" s="27">
        <f t="shared" si="15"/>
        <v>0</v>
      </c>
      <c r="K135" s="73">
        <f t="shared" si="18"/>
        <v>0</v>
      </c>
      <c r="L135" s="73">
        <f t="shared" si="19"/>
        <v>0</v>
      </c>
      <c r="M135" s="56">
        <f t="shared" si="16"/>
        <v>0</v>
      </c>
      <c r="N135" s="57"/>
      <c r="O135" s="58"/>
    </row>
    <row r="136" spans="1:15" s="62" customFormat="1" ht="15" customHeight="1">
      <c r="A136" s="50">
        <f>IF(AND(C135&gt;0,B135&gt;1),IF(Values_Entered,A135+0,""),IF(Values_Entered,A135+1,""))</f>
        <v>112</v>
      </c>
      <c r="B136" s="59">
        <f t="shared" si="17"/>
        <v>0</v>
      </c>
      <c r="C136" s="60">
        <f>IF(AND(C135&gt;0,B135&gt;0),(360/Pagos_Anuales)-C135,IF(OR(B136=0,B136="OK"),0,DAYS360(#REF!,B136)))</f>
        <v>0</v>
      </c>
      <c r="D136" s="61"/>
      <c r="E136" s="50">
        <f>IF(Values_Entered,E135+1,"")</f>
        <v>112</v>
      </c>
      <c r="F136" s="54"/>
      <c r="G136" s="55"/>
      <c r="H136" s="56">
        <f t="shared" si="13"/>
        <v>0</v>
      </c>
      <c r="I136" s="56">
        <f t="shared" si="14"/>
        <v>0</v>
      </c>
      <c r="J136" s="27">
        <f t="shared" si="15"/>
        <v>0</v>
      </c>
      <c r="K136" s="73">
        <f t="shared" si="18"/>
        <v>0</v>
      </c>
      <c r="L136" s="73">
        <f t="shared" si="19"/>
        <v>0</v>
      </c>
      <c r="M136" s="56">
        <f t="shared" si="16"/>
        <v>0</v>
      </c>
      <c r="N136" s="57"/>
      <c r="O136" s="58"/>
    </row>
    <row r="137" spans="1:15" s="62" customFormat="1" ht="15" customHeight="1">
      <c r="A137" s="50">
        <f>IF(AND(C136&gt;0,B136&gt;1),IF(Values_Entered,A136+0,""),IF(Values_Entered,A136+1,""))</f>
        <v>113</v>
      </c>
      <c r="B137" s="59">
        <f t="shared" si="17"/>
        <v>0</v>
      </c>
      <c r="C137" s="60">
        <f>IF(AND(C136&gt;0,B136&gt;0),(360/Pagos_Anuales)-C136,IF(OR(B137=0,B137="OK"),0,DAYS360(#REF!,B137)))</f>
        <v>0</v>
      </c>
      <c r="D137" s="61"/>
      <c r="E137" s="50">
        <f>IF(Values_Entered,E136+1,"")</f>
        <v>113</v>
      </c>
      <c r="F137" s="54"/>
      <c r="G137" s="55"/>
      <c r="H137" s="56">
        <f t="shared" si="13"/>
        <v>0</v>
      </c>
      <c r="I137" s="56">
        <f t="shared" si="14"/>
        <v>0</v>
      </c>
      <c r="J137" s="27">
        <f t="shared" si="15"/>
        <v>0</v>
      </c>
      <c r="K137" s="73">
        <f t="shared" si="18"/>
        <v>0</v>
      </c>
      <c r="L137" s="73">
        <f t="shared" si="19"/>
        <v>0</v>
      </c>
      <c r="M137" s="56">
        <f t="shared" si="16"/>
        <v>0</v>
      </c>
      <c r="N137" s="57"/>
      <c r="O137" s="58"/>
    </row>
    <row r="138" spans="1:15" s="62" customFormat="1" ht="15" customHeight="1">
      <c r="A138" s="50">
        <f>IF(AND(C137&gt;0,B137&gt;1),IF(Values_Entered,A137+0,""),IF(Values_Entered,A137+1,""))</f>
        <v>114</v>
      </c>
      <c r="B138" s="59">
        <f t="shared" si="17"/>
        <v>0</v>
      </c>
      <c r="C138" s="60">
        <f>IF(AND(C137&gt;0,B137&gt;0),(360/Pagos_Anuales)-C137,IF(OR(B138=0,B138="OK"),0,DAYS360(#REF!,B138)))</f>
        <v>0</v>
      </c>
      <c r="D138" s="61"/>
      <c r="E138" s="50">
        <f>IF(Values_Entered,E137+1,"")</f>
        <v>114</v>
      </c>
      <c r="F138" s="54"/>
      <c r="G138" s="55"/>
      <c r="H138" s="56">
        <f t="shared" si="13"/>
        <v>0</v>
      </c>
      <c r="I138" s="56">
        <f t="shared" si="14"/>
        <v>0</v>
      </c>
      <c r="J138" s="27">
        <f t="shared" si="15"/>
        <v>0</v>
      </c>
      <c r="K138" s="73">
        <f t="shared" si="18"/>
        <v>0</v>
      </c>
      <c r="L138" s="73">
        <f t="shared" si="19"/>
        <v>0</v>
      </c>
      <c r="M138" s="56">
        <f t="shared" si="16"/>
        <v>0</v>
      </c>
      <c r="N138" s="57"/>
      <c r="O138" s="58"/>
    </row>
    <row r="139" spans="1:15" s="62" customFormat="1" ht="15" customHeight="1">
      <c r="A139" s="50">
        <f>IF(AND(C138&gt;0,B138&gt;1),IF(Values_Entered,A138+0,""),IF(Values_Entered,A138+1,""))</f>
        <v>115</v>
      </c>
      <c r="B139" s="59">
        <f t="shared" si="17"/>
        <v>0</v>
      </c>
      <c r="C139" s="60">
        <f>IF(AND(C138&gt;0,B138&gt;0),(360/Pagos_Anuales)-C138,IF(OR(B139=0,B139="OK"),0,DAYS360(#REF!,B139)))</f>
        <v>0</v>
      </c>
      <c r="D139" s="61"/>
      <c r="E139" s="50">
        <f>IF(Values_Entered,E138+1,"")</f>
        <v>115</v>
      </c>
      <c r="F139" s="54"/>
      <c r="G139" s="55"/>
      <c r="H139" s="56">
        <f t="shared" si="13"/>
        <v>0</v>
      </c>
      <c r="I139" s="56">
        <f t="shared" si="14"/>
        <v>0</v>
      </c>
      <c r="J139" s="27">
        <f t="shared" si="15"/>
        <v>0</v>
      </c>
      <c r="K139" s="73">
        <f t="shared" si="18"/>
        <v>0</v>
      </c>
      <c r="L139" s="73">
        <f t="shared" si="19"/>
        <v>0</v>
      </c>
      <c r="M139" s="56">
        <f t="shared" si="16"/>
        <v>0</v>
      </c>
      <c r="N139" s="57"/>
      <c r="O139" s="58"/>
    </row>
    <row r="140" spans="1:15" s="62" customFormat="1" ht="15" customHeight="1">
      <c r="A140" s="50">
        <f>IF(AND(C139&gt;0,B139&gt;1),IF(Values_Entered,A139+0,""),IF(Values_Entered,A139+1,""))</f>
        <v>116</v>
      </c>
      <c r="B140" s="59">
        <f t="shared" si="17"/>
        <v>0</v>
      </c>
      <c r="C140" s="60">
        <f>IF(AND(C139&gt;0,B139&gt;0),(360/Pagos_Anuales)-C139,IF(OR(B140=0,B140="OK"),0,DAYS360(#REF!,B140)))</f>
        <v>0</v>
      </c>
      <c r="D140" s="61"/>
      <c r="E140" s="50">
        <f>IF(Values_Entered,E139+1,"")</f>
        <v>116</v>
      </c>
      <c r="F140" s="54"/>
      <c r="G140" s="55"/>
      <c r="H140" s="56">
        <f t="shared" si="13"/>
        <v>0</v>
      </c>
      <c r="I140" s="56">
        <f t="shared" si="14"/>
        <v>0</v>
      </c>
      <c r="J140" s="27">
        <f t="shared" si="15"/>
        <v>0</v>
      </c>
      <c r="K140" s="73">
        <f t="shared" si="18"/>
        <v>0</v>
      </c>
      <c r="L140" s="73">
        <f t="shared" si="19"/>
        <v>0</v>
      </c>
      <c r="M140" s="56">
        <f t="shared" si="16"/>
        <v>0</v>
      </c>
      <c r="N140" s="57"/>
      <c r="O140" s="58"/>
    </row>
    <row r="141" spans="1:15" s="62" customFormat="1" ht="15" customHeight="1">
      <c r="A141" s="50">
        <f>IF(AND(C140&gt;0,B140&gt;1),IF(Values_Entered,A140+0,""),IF(Values_Entered,A140+1,""))</f>
        <v>117</v>
      </c>
      <c r="B141" s="59">
        <f t="shared" si="17"/>
        <v>0</v>
      </c>
      <c r="C141" s="60">
        <f>IF(AND(C140&gt;0,B140&gt;0),(360/Pagos_Anuales)-C140,IF(OR(B141=0,B141="OK"),0,DAYS360(#REF!,B141)))</f>
        <v>0</v>
      </c>
      <c r="D141" s="61"/>
      <c r="E141" s="50">
        <f>IF(Values_Entered,E140+1,"")</f>
        <v>117</v>
      </c>
      <c r="F141" s="54"/>
      <c r="G141" s="55"/>
      <c r="H141" s="56">
        <f t="shared" si="13"/>
        <v>0</v>
      </c>
      <c r="I141" s="56">
        <f t="shared" si="14"/>
        <v>0</v>
      </c>
      <c r="J141" s="27">
        <f t="shared" si="15"/>
        <v>0</v>
      </c>
      <c r="K141" s="73">
        <f t="shared" si="18"/>
        <v>0</v>
      </c>
      <c r="L141" s="73">
        <f t="shared" si="19"/>
        <v>0</v>
      </c>
      <c r="M141" s="56">
        <f t="shared" si="16"/>
        <v>0</v>
      </c>
      <c r="N141" s="57"/>
      <c r="O141" s="58"/>
    </row>
    <row r="142" spans="1:15" s="62" customFormat="1" ht="15" customHeight="1">
      <c r="A142" s="50">
        <f>IF(AND(C141&gt;0,B141&gt;1),IF(Values_Entered,A141+0,""),IF(Values_Entered,A141+1,""))</f>
        <v>118</v>
      </c>
      <c r="B142" s="59">
        <f t="shared" si="17"/>
        <v>0</v>
      </c>
      <c r="C142" s="60">
        <f>IF(AND(C141&gt;0,B141&gt;0),(360/Pagos_Anuales)-C141,IF(OR(B142=0,B142="OK"),0,DAYS360(#REF!,B142)))</f>
        <v>0</v>
      </c>
      <c r="D142" s="61"/>
      <c r="E142" s="50">
        <f>IF(Values_Entered,E141+1,"")</f>
        <v>118</v>
      </c>
      <c r="F142" s="54"/>
      <c r="G142" s="55"/>
      <c r="H142" s="56">
        <f t="shared" si="13"/>
        <v>0</v>
      </c>
      <c r="I142" s="56">
        <f t="shared" si="14"/>
        <v>0</v>
      </c>
      <c r="J142" s="27">
        <f t="shared" si="15"/>
        <v>0</v>
      </c>
      <c r="K142" s="73">
        <f t="shared" si="18"/>
        <v>0</v>
      </c>
      <c r="L142" s="73">
        <f t="shared" si="19"/>
        <v>0</v>
      </c>
      <c r="M142" s="56">
        <f t="shared" si="16"/>
        <v>0</v>
      </c>
      <c r="N142" s="57"/>
      <c r="O142" s="58"/>
    </row>
    <row r="143" spans="1:15" s="62" customFormat="1" ht="15" customHeight="1">
      <c r="A143" s="50">
        <f>IF(AND(C142&gt;0,B142&gt;1),IF(Values_Entered,A142+0,""),IF(Values_Entered,A142+1,""))</f>
        <v>119</v>
      </c>
      <c r="B143" s="59">
        <f t="shared" si="17"/>
        <v>0</v>
      </c>
      <c r="C143" s="60">
        <f>IF(AND(C142&gt;0,B142&gt;0),(360/Pagos_Anuales)-C142,IF(OR(B143=0,B143="OK"),0,DAYS360(#REF!,B143)))</f>
        <v>0</v>
      </c>
      <c r="D143" s="61"/>
      <c r="E143" s="50">
        <f>IF(Values_Entered,E142+1,"")</f>
        <v>119</v>
      </c>
      <c r="F143" s="54"/>
      <c r="G143" s="55"/>
      <c r="H143" s="56">
        <f t="shared" si="13"/>
        <v>0</v>
      </c>
      <c r="I143" s="56">
        <f t="shared" si="14"/>
        <v>0</v>
      </c>
      <c r="J143" s="27">
        <f t="shared" si="15"/>
        <v>0</v>
      </c>
      <c r="K143" s="73">
        <f t="shared" si="18"/>
        <v>0</v>
      </c>
      <c r="L143" s="73">
        <f t="shared" si="19"/>
        <v>0</v>
      </c>
      <c r="M143" s="56">
        <f t="shared" si="16"/>
        <v>0</v>
      </c>
      <c r="N143" s="57"/>
      <c r="O143" s="58"/>
    </row>
    <row r="144" spans="1:15" s="62" customFormat="1" ht="15" customHeight="1">
      <c r="A144" s="50">
        <f>IF(AND(C143&gt;0,B143&gt;1),IF(Values_Entered,A143+0,""),IF(Values_Entered,A143+1,""))</f>
        <v>120</v>
      </c>
      <c r="B144" s="59">
        <f t="shared" si="17"/>
        <v>0</v>
      </c>
      <c r="C144" s="60">
        <f>IF(AND(C143&gt;0,B143&gt;0),(360/Pagos_Anuales)-C143,IF(OR(B144=0,B144="OK"),0,DAYS360(#REF!,B144)))</f>
        <v>0</v>
      </c>
      <c r="D144" s="61"/>
      <c r="E144" s="50">
        <f>IF(Values_Entered,E143+1,"")</f>
        <v>120</v>
      </c>
      <c r="F144" s="54"/>
      <c r="G144" s="55"/>
      <c r="H144" s="56">
        <f t="shared" si="13"/>
        <v>0</v>
      </c>
      <c r="I144" s="56">
        <f t="shared" si="14"/>
        <v>0</v>
      </c>
      <c r="J144" s="27">
        <f t="shared" si="15"/>
        <v>0</v>
      </c>
      <c r="K144" s="73">
        <f t="shared" si="18"/>
        <v>0</v>
      </c>
      <c r="L144" s="73">
        <f t="shared" si="19"/>
        <v>0</v>
      </c>
      <c r="M144" s="56">
        <f t="shared" si="16"/>
        <v>0</v>
      </c>
      <c r="N144" s="57"/>
      <c r="O144" s="58"/>
    </row>
    <row r="145" spans="1:15" s="62" customFormat="1" ht="15" customHeight="1">
      <c r="A145" s="50">
        <f>IF(AND(C144&gt;0,B144&gt;1),IF(Values_Entered,A144+0,""),IF(Values_Entered,A144+1,""))</f>
        <v>121</v>
      </c>
      <c r="B145" s="59">
        <f t="shared" si="17"/>
        <v>0</v>
      </c>
      <c r="C145" s="60">
        <f>IF(AND(C144&gt;0,B144&gt;0),(360/Pagos_Anuales)-C144,IF(OR(B145=0,B145="OK"),0,DAYS360(#REF!,B145)))</f>
        <v>0</v>
      </c>
      <c r="D145" s="61"/>
      <c r="E145" s="50">
        <f>IF(Values_Entered,E144+1,"")</f>
        <v>121</v>
      </c>
      <c r="F145" s="54"/>
      <c r="G145" s="55"/>
      <c r="H145" s="56">
        <f t="shared" si="13"/>
        <v>0</v>
      </c>
      <c r="I145" s="56">
        <f t="shared" si="14"/>
        <v>0</v>
      </c>
      <c r="J145" s="27">
        <f t="shared" si="15"/>
        <v>0</v>
      </c>
      <c r="K145" s="73">
        <f t="shared" si="18"/>
        <v>0</v>
      </c>
      <c r="L145" s="73">
        <f t="shared" si="19"/>
        <v>0</v>
      </c>
      <c r="M145" s="56">
        <f t="shared" si="16"/>
        <v>0</v>
      </c>
      <c r="N145" s="57"/>
      <c r="O145" s="58"/>
    </row>
    <row r="146" spans="1:15" s="62" customFormat="1" ht="15" customHeight="1">
      <c r="A146" s="50">
        <f>IF(AND(C145&gt;0,B145&gt;1),IF(Values_Entered,A145+0,""),IF(Values_Entered,A145+1,""))</f>
        <v>122</v>
      </c>
      <c r="B146" s="59">
        <f t="shared" si="17"/>
        <v>0</v>
      </c>
      <c r="C146" s="60">
        <f>IF(AND(C145&gt;0,B145&gt;0),(360/Pagos_Anuales)-C145,IF(OR(B146=0,B146="OK"),0,DAYS360(#REF!,B146)))</f>
        <v>0</v>
      </c>
      <c r="D146" s="61"/>
      <c r="E146" s="50">
        <f>IF(Values_Entered,E145+1,"")</f>
        <v>122</v>
      </c>
      <c r="F146" s="54"/>
      <c r="G146" s="55"/>
      <c r="H146" s="56">
        <f t="shared" si="13"/>
        <v>0</v>
      </c>
      <c r="I146" s="56">
        <f t="shared" si="14"/>
        <v>0</v>
      </c>
      <c r="J146" s="27">
        <f t="shared" si="15"/>
        <v>0</v>
      </c>
      <c r="K146" s="73">
        <f t="shared" si="18"/>
        <v>0</v>
      </c>
      <c r="L146" s="73">
        <f t="shared" si="19"/>
        <v>0</v>
      </c>
      <c r="M146" s="56">
        <f t="shared" si="16"/>
        <v>0</v>
      </c>
      <c r="N146" s="57"/>
      <c r="O146" s="58"/>
    </row>
    <row r="147" spans="1:15" s="62" customFormat="1" ht="15" customHeight="1">
      <c r="A147" s="50">
        <f>IF(AND(C146&gt;0,B146&gt;1),IF(Values_Entered,A146+0,""),IF(Values_Entered,A146+1,""))</f>
        <v>123</v>
      </c>
      <c r="B147" s="59">
        <f t="shared" si="17"/>
        <v>0</v>
      </c>
      <c r="C147" s="60">
        <f>IF(AND(C146&gt;0,B146&gt;0),(360/Pagos_Anuales)-C146,IF(OR(B147=0,B147="OK"),0,DAYS360(#REF!,B147)))</f>
        <v>0</v>
      </c>
      <c r="D147" s="61"/>
      <c r="E147" s="50">
        <f>IF(Values_Entered,E146+1,"")</f>
        <v>123</v>
      </c>
      <c r="F147" s="54"/>
      <c r="G147" s="55"/>
      <c r="H147" s="56">
        <f t="shared" si="13"/>
        <v>0</v>
      </c>
      <c r="I147" s="56">
        <f t="shared" si="14"/>
        <v>0</v>
      </c>
      <c r="J147" s="27">
        <f t="shared" si="15"/>
        <v>0</v>
      </c>
      <c r="K147" s="73">
        <f t="shared" si="18"/>
        <v>0</v>
      </c>
      <c r="L147" s="73">
        <f t="shared" si="19"/>
        <v>0</v>
      </c>
      <c r="M147" s="56">
        <f t="shared" si="16"/>
        <v>0</v>
      </c>
      <c r="N147" s="57"/>
      <c r="O147" s="58"/>
    </row>
    <row r="148" spans="1:15" s="62" customFormat="1" ht="15" customHeight="1">
      <c r="A148" s="50">
        <f>IF(AND(C147&gt;0,B147&gt;1),IF(Values_Entered,A147+0,""),IF(Values_Entered,A147+1,""))</f>
        <v>124</v>
      </c>
      <c r="B148" s="59">
        <f t="shared" si="17"/>
        <v>0</v>
      </c>
      <c r="C148" s="60">
        <f>IF(AND(C147&gt;0,B147&gt;0),(360/Pagos_Anuales)-C147,IF(OR(B148=0,B148="OK"),0,DAYS360(#REF!,B148)))</f>
        <v>0</v>
      </c>
      <c r="D148" s="61"/>
      <c r="E148" s="50">
        <f>IF(Values_Entered,E147+1,"")</f>
        <v>124</v>
      </c>
      <c r="F148" s="54"/>
      <c r="G148" s="55"/>
      <c r="H148" s="56">
        <f t="shared" si="13"/>
        <v>0</v>
      </c>
      <c r="I148" s="56">
        <f t="shared" si="14"/>
        <v>0</v>
      </c>
      <c r="J148" s="27">
        <f t="shared" si="15"/>
        <v>0</v>
      </c>
      <c r="K148" s="73">
        <f t="shared" si="18"/>
        <v>0</v>
      </c>
      <c r="L148" s="73">
        <f t="shared" si="19"/>
        <v>0</v>
      </c>
      <c r="M148" s="56">
        <f t="shared" si="16"/>
        <v>0</v>
      </c>
      <c r="N148" s="57"/>
      <c r="O148" s="58"/>
    </row>
    <row r="149" spans="1:15" s="62" customFormat="1" ht="15" customHeight="1">
      <c r="A149" s="50">
        <f>IF(AND(C148&gt;0,B148&gt;1),IF(Values_Entered,A148+0,""),IF(Values_Entered,A148+1,""))</f>
        <v>125</v>
      </c>
      <c r="B149" s="59">
        <f t="shared" si="17"/>
        <v>0</v>
      </c>
      <c r="C149" s="60">
        <f>IF(AND(C148&gt;0,B148&gt;0),(360/Pagos_Anuales)-C148,IF(OR(B149=0,B149="OK"),0,DAYS360(#REF!,B149)))</f>
        <v>0</v>
      </c>
      <c r="D149" s="61"/>
      <c r="E149" s="50">
        <f>IF(Values_Entered,E148+1,"")</f>
        <v>125</v>
      </c>
      <c r="F149" s="54"/>
      <c r="G149" s="55"/>
      <c r="H149" s="56">
        <f t="shared" si="13"/>
        <v>0</v>
      </c>
      <c r="I149" s="56">
        <f t="shared" si="14"/>
        <v>0</v>
      </c>
      <c r="J149" s="27">
        <f t="shared" si="15"/>
        <v>0</v>
      </c>
      <c r="K149" s="73">
        <f t="shared" si="18"/>
        <v>0</v>
      </c>
      <c r="L149" s="73">
        <f t="shared" si="19"/>
        <v>0</v>
      </c>
      <c r="M149" s="56">
        <f t="shared" si="16"/>
        <v>0</v>
      </c>
      <c r="N149" s="57"/>
      <c r="O149" s="58"/>
    </row>
    <row r="150" spans="1:15" ht="15" customHeight="1">
      <c r="A150" s="50">
        <f>IF(AND(C149&gt;0,B149&gt;1),IF(Values_Entered,A149+0,""),IF(Values_Entered,A149+1,""))</f>
        <v>126</v>
      </c>
      <c r="B150" s="59">
        <f t="shared" si="17"/>
        <v>0</v>
      </c>
      <c r="C150" s="60">
        <f>IF(AND(C149&gt;0,B149&gt;0),(360/Pagos_Anuales)-C149,IF(OR(B150=0,B150="OK"),0,DAYS360(#REF!,B150)))</f>
        <v>0</v>
      </c>
      <c r="D150" s="29"/>
      <c r="E150" s="50">
        <f>IF(Values_Entered,E149+1,"")</f>
        <v>126</v>
      </c>
      <c r="F150" s="54"/>
      <c r="G150" s="26"/>
      <c r="H150" s="56">
        <f t="shared" si="13"/>
        <v>0</v>
      </c>
      <c r="I150" s="56">
        <f t="shared" si="14"/>
        <v>0</v>
      </c>
      <c r="J150" s="27">
        <f t="shared" si="15"/>
        <v>0</v>
      </c>
      <c r="K150" s="73">
        <f t="shared" si="18"/>
        <v>0</v>
      </c>
      <c r="L150" s="73">
        <f t="shared" si="19"/>
        <v>0</v>
      </c>
      <c r="M150" s="56">
        <f t="shared" si="16"/>
        <v>0</v>
      </c>
      <c r="N150" s="28"/>
      <c r="O150" s="22"/>
    </row>
    <row r="151" spans="1:15" ht="15" customHeight="1">
      <c r="A151" s="50">
        <f>IF(AND(C150&gt;0,B150&gt;1),IF(Values_Entered,A150+0,""),IF(Values_Entered,A150+1,""))</f>
        <v>127</v>
      </c>
      <c r="B151" s="59">
        <f t="shared" si="17"/>
        <v>0</v>
      </c>
      <c r="C151" s="60">
        <f>IF(AND(C150&gt;0,B150&gt;0),(360/Pagos_Anuales)-C150,IF(OR(B151=0,B151="OK"),0,DAYS360(#REF!,B151)))</f>
        <v>0</v>
      </c>
      <c r="D151" s="29"/>
      <c r="E151" s="50">
        <f>IF(Values_Entered,E150+1,"")</f>
        <v>127</v>
      </c>
      <c r="F151" s="54"/>
      <c r="G151" s="26"/>
      <c r="H151" s="56">
        <f t="shared" si="13"/>
        <v>0</v>
      </c>
      <c r="I151" s="56">
        <f t="shared" si="14"/>
        <v>0</v>
      </c>
      <c r="J151" s="27">
        <f t="shared" si="15"/>
        <v>0</v>
      </c>
      <c r="K151" s="73">
        <f t="shared" si="18"/>
        <v>0</v>
      </c>
      <c r="L151" s="73">
        <f t="shared" si="19"/>
        <v>0</v>
      </c>
      <c r="M151" s="56">
        <f t="shared" si="16"/>
        <v>0</v>
      </c>
      <c r="N151" s="28"/>
      <c r="O151" s="22"/>
    </row>
    <row r="152" spans="1:15" ht="15" customHeight="1">
      <c r="A152" s="50">
        <f>IF(AND(C151&gt;0,B151&gt;1),IF(Values_Entered,A151+0,""),IF(Values_Entered,A151+1,""))</f>
        <v>128</v>
      </c>
      <c r="B152" s="59">
        <f t="shared" si="17"/>
        <v>0</v>
      </c>
      <c r="C152" s="60">
        <f>IF(AND(C151&gt;0,B151&gt;0),(360/Pagos_Anuales)-C151,IF(OR(B152=0,B152="OK"),0,DAYS360(#REF!,B152)))</f>
        <v>0</v>
      </c>
      <c r="D152" s="29"/>
      <c r="E152" s="50">
        <f>IF(Values_Entered,E151+1,"")</f>
        <v>128</v>
      </c>
      <c r="F152" s="54"/>
      <c r="G152" s="26"/>
      <c r="H152" s="56">
        <f t="shared" si="13"/>
        <v>0</v>
      </c>
      <c r="I152" s="56">
        <f t="shared" si="14"/>
        <v>0</v>
      </c>
      <c r="J152" s="27">
        <f t="shared" si="15"/>
        <v>0</v>
      </c>
      <c r="K152" s="73">
        <f t="shared" si="18"/>
        <v>0</v>
      </c>
      <c r="L152" s="73">
        <f t="shared" si="19"/>
        <v>0</v>
      </c>
      <c r="M152" s="56">
        <f t="shared" si="16"/>
        <v>0</v>
      </c>
      <c r="N152" s="28"/>
      <c r="O152" s="22"/>
    </row>
    <row r="153" spans="1:15" ht="15" customHeight="1">
      <c r="A153" s="50">
        <f>IF(AND(C152&gt;0,B152&gt;1),IF(Values_Entered,A152+0,""),IF(Values_Entered,A152+1,""))</f>
        <v>129</v>
      </c>
      <c r="B153" s="59">
        <f t="shared" si="17"/>
        <v>0</v>
      </c>
      <c r="C153" s="60">
        <f>IF(AND(C152&gt;0,B152&gt;0),(360/Pagos_Anuales)-C152,IF(OR(B153=0,B153="OK"),0,DAYS360(#REF!,B153)))</f>
        <v>0</v>
      </c>
      <c r="D153" s="29"/>
      <c r="E153" s="50">
        <f>IF(Values_Entered,E152+1,"")</f>
        <v>129</v>
      </c>
      <c r="F153" s="54"/>
      <c r="G153" s="26"/>
      <c r="H153" s="56">
        <f t="shared" si="13"/>
        <v>0</v>
      </c>
      <c r="I153" s="56">
        <f t="shared" si="14"/>
        <v>0</v>
      </c>
      <c r="J153" s="27">
        <f t="shared" si="15"/>
        <v>0</v>
      </c>
      <c r="K153" s="73">
        <f t="shared" si="20" ref="K153:K184">IFERROR(IF($E$2="IBR",(ROUND(((1+($G$14%))^(1/(365/J153))-1)*(365/J153),10)),ROUND(((1+($G$14%))^(1/(360/J153))-1)*(360/J153),10)),0)</f>
        <v>0</v>
      </c>
      <c r="L153" s="73">
        <f t="shared" si="21" ref="L153:L184">IFERROR(IF($E$2="IBR",(ROUND(((1+($G$15%))^(1/(365/J153))-1)*(365/J153),10)),ROUND(((1+($G$15%))^(1/(360/J153))-1)*(360/J153),10)),0)</f>
        <v>0</v>
      </c>
      <c r="M153" s="56">
        <f t="shared" si="16"/>
        <v>0</v>
      </c>
      <c r="N153" s="28"/>
      <c r="O153" s="22"/>
    </row>
    <row r="154" spans="1:15" ht="15" customHeight="1">
      <c r="A154" s="50">
        <f>IF(AND(C153&gt;0,B153&gt;1),IF(Values_Entered,A153+0,""),IF(Values_Entered,A153+1,""))</f>
        <v>130</v>
      </c>
      <c r="B154" s="59">
        <f t="shared" si="17"/>
        <v>0</v>
      </c>
      <c r="C154" s="60">
        <f>IF(AND(C153&gt;0,B153&gt;0),(360/Pagos_Anuales)-C153,IF(OR(B154=0,B154="OK"),0,DAYS360(#REF!,B154)))</f>
        <v>0</v>
      </c>
      <c r="D154" s="29"/>
      <c r="E154" s="50">
        <f>IF(Values_Entered,E153+1,"")</f>
        <v>130</v>
      </c>
      <c r="F154" s="54"/>
      <c r="G154" s="26"/>
      <c r="H154" s="56">
        <f t="shared" si="13"/>
        <v>0</v>
      </c>
      <c r="I154" s="56">
        <f t="shared" si="14"/>
        <v>0</v>
      </c>
      <c r="J154" s="27">
        <f t="shared" si="15"/>
        <v>0</v>
      </c>
      <c r="K154" s="73">
        <f t="shared" si="20"/>
        <v>0</v>
      </c>
      <c r="L154" s="73">
        <f t="shared" si="21"/>
        <v>0</v>
      </c>
      <c r="M154" s="56">
        <f t="shared" si="16"/>
        <v>0</v>
      </c>
      <c r="N154" s="28"/>
      <c r="O154" s="22"/>
    </row>
    <row r="155" spans="1:15" ht="15" customHeight="1">
      <c r="A155" s="50">
        <f>IF(AND(C154&gt;0,B154&gt;1),IF(Values_Entered,A154+0,""),IF(Values_Entered,A154+1,""))</f>
        <v>131</v>
      </c>
      <c r="B155" s="59">
        <f t="shared" si="17"/>
        <v>0</v>
      </c>
      <c r="C155" s="60">
        <f>IF(AND(C154&gt;0,B154&gt;0),(360/Pagos_Anuales)-C154,IF(OR(B155=0,B155="OK"),0,DAYS360(#REF!,B155)))</f>
        <v>0</v>
      </c>
      <c r="D155" s="29"/>
      <c r="E155" s="50">
        <f>IF(Values_Entered,E154+1,"")</f>
        <v>131</v>
      </c>
      <c r="F155" s="54"/>
      <c r="G155" s="26"/>
      <c r="H155" s="56">
        <f t="shared" si="22" ref="H155:H201">+H154-G155</f>
        <v>0</v>
      </c>
      <c r="I155" s="56">
        <f t="shared" si="23" ref="I155:I201">+IFERROR(IF($E$2="IBR",ROUND(H154*K155/365*J155,0),ROUND(H154*K155/360*J155,0)),0)</f>
        <v>0</v>
      </c>
      <c r="J155" s="27">
        <f t="shared" si="24" ref="J155:J201">+IF($E$2="IBR",(F155-F154),DAYS360(F154,F155))</f>
        <v>0</v>
      </c>
      <c r="K155" s="73">
        <f t="shared" si="20"/>
        <v>0</v>
      </c>
      <c r="L155" s="73">
        <f t="shared" si="21"/>
        <v>0</v>
      </c>
      <c r="M155" s="56">
        <f t="shared" si="25" ref="M155:M201">+IFERROR(IF($E$2="IBR",ROUND(H154*L155/365*J155,0),ROUND(H154*L155/360*J155,0)),0)</f>
        <v>0</v>
      </c>
      <c r="N155" s="28"/>
      <c r="O155" s="22"/>
    </row>
    <row r="156" spans="1:15" ht="15" customHeight="1">
      <c r="A156" s="50">
        <f>IF(AND(C155&gt;0,B155&gt;1),IF(Values_Entered,A155+0,""),IF(Values_Entered,A155+1,""))</f>
        <v>132</v>
      </c>
      <c r="B156" s="59">
        <f t="shared" si="26" ref="B156:B201">+IF($B$2&gt;A156,"OK",0)</f>
        <v>0</v>
      </c>
      <c r="C156" s="60">
        <f>IF(AND(C155&gt;0,B155&gt;0),(360/Pagos_Anuales)-C155,IF(OR(B156=0,B156="OK"),0,DAYS360(#REF!,B156)))</f>
        <v>0</v>
      </c>
      <c r="D156" s="29"/>
      <c r="E156" s="50">
        <f>IF(Values_Entered,E155+1,"")</f>
        <v>132</v>
      </c>
      <c r="F156" s="54"/>
      <c r="G156" s="26"/>
      <c r="H156" s="56">
        <f t="shared" si="22"/>
        <v>0</v>
      </c>
      <c r="I156" s="56">
        <f t="shared" si="23"/>
        <v>0</v>
      </c>
      <c r="J156" s="27">
        <f t="shared" si="24"/>
        <v>0</v>
      </c>
      <c r="K156" s="73">
        <f t="shared" si="20"/>
        <v>0</v>
      </c>
      <c r="L156" s="73">
        <f t="shared" si="21"/>
        <v>0</v>
      </c>
      <c r="M156" s="56">
        <f t="shared" si="25"/>
        <v>0</v>
      </c>
      <c r="N156" s="28"/>
      <c r="O156" s="22"/>
    </row>
    <row r="157" spans="1:15" ht="15" customHeight="1">
      <c r="A157" s="50">
        <f>IF(AND(C156&gt;0,B156&gt;1),IF(Values_Entered,A156+0,""),IF(Values_Entered,A156+1,""))</f>
        <v>133</v>
      </c>
      <c r="B157" s="59">
        <f t="shared" si="26"/>
        <v>0</v>
      </c>
      <c r="C157" s="60">
        <f>IF(AND(C156&gt;0,B156&gt;0),(360/Pagos_Anuales)-C156,IF(OR(B157=0,B157="OK"),0,DAYS360(#REF!,B157)))</f>
        <v>0</v>
      </c>
      <c r="D157" s="29"/>
      <c r="E157" s="50">
        <f>IF(Values_Entered,E156+1,"")</f>
        <v>133</v>
      </c>
      <c r="F157" s="54"/>
      <c r="G157" s="26"/>
      <c r="H157" s="56">
        <f t="shared" si="22"/>
        <v>0</v>
      </c>
      <c r="I157" s="56">
        <f t="shared" si="23"/>
        <v>0</v>
      </c>
      <c r="J157" s="27">
        <f t="shared" si="24"/>
        <v>0</v>
      </c>
      <c r="K157" s="73">
        <f t="shared" si="20"/>
        <v>0</v>
      </c>
      <c r="L157" s="73">
        <f t="shared" si="21"/>
        <v>0</v>
      </c>
      <c r="M157" s="56">
        <f t="shared" si="25"/>
        <v>0</v>
      </c>
      <c r="N157" s="28"/>
      <c r="O157" s="22"/>
    </row>
    <row r="158" spans="1:15" ht="15" customHeight="1">
      <c r="A158" s="50">
        <f>IF(AND(C157&gt;0,B157&gt;1),IF(Values_Entered,A157+0,""),IF(Values_Entered,A157+1,""))</f>
        <v>134</v>
      </c>
      <c r="B158" s="59">
        <f t="shared" si="26"/>
        <v>0</v>
      </c>
      <c r="C158" s="60">
        <f>IF(AND(C157&gt;0,B157&gt;0),(360/Pagos_Anuales)-C157,IF(OR(B158=0,B158="OK"),0,DAYS360(#REF!,B158)))</f>
        <v>0</v>
      </c>
      <c r="D158" s="29"/>
      <c r="E158" s="50">
        <f>IF(Values_Entered,E157+1,"")</f>
        <v>134</v>
      </c>
      <c r="F158" s="54"/>
      <c r="G158" s="26"/>
      <c r="H158" s="56">
        <f t="shared" si="22"/>
        <v>0</v>
      </c>
      <c r="I158" s="56">
        <f t="shared" si="23"/>
        <v>0</v>
      </c>
      <c r="J158" s="27">
        <f t="shared" si="24"/>
        <v>0</v>
      </c>
      <c r="K158" s="73">
        <f t="shared" si="20"/>
        <v>0</v>
      </c>
      <c r="L158" s="73">
        <f t="shared" si="21"/>
        <v>0</v>
      </c>
      <c r="M158" s="56">
        <f t="shared" si="25"/>
        <v>0</v>
      </c>
      <c r="N158" s="28"/>
      <c r="O158" s="22"/>
    </row>
    <row r="159" spans="1:15" ht="15" customHeight="1">
      <c r="A159" s="50">
        <f>IF(AND(C158&gt;0,B158&gt;1),IF(Values_Entered,A158+0,""),IF(Values_Entered,A158+1,""))</f>
        <v>135</v>
      </c>
      <c r="B159" s="59">
        <f t="shared" si="26"/>
        <v>0</v>
      </c>
      <c r="C159" s="60">
        <f>IF(AND(C158&gt;0,B158&gt;0),(360/Pagos_Anuales)-C158,IF(OR(B159=0,B159="OK"),0,DAYS360(#REF!,B159)))</f>
        <v>0</v>
      </c>
      <c r="D159" s="29"/>
      <c r="E159" s="50">
        <f>IF(Values_Entered,E158+1,"")</f>
        <v>135</v>
      </c>
      <c r="F159" s="54"/>
      <c r="G159" s="26"/>
      <c r="H159" s="56">
        <f t="shared" si="22"/>
        <v>0</v>
      </c>
      <c r="I159" s="56">
        <f t="shared" si="23"/>
        <v>0</v>
      </c>
      <c r="J159" s="27">
        <f t="shared" si="24"/>
        <v>0</v>
      </c>
      <c r="K159" s="73">
        <f t="shared" si="20"/>
        <v>0</v>
      </c>
      <c r="L159" s="73">
        <f t="shared" si="21"/>
        <v>0</v>
      </c>
      <c r="M159" s="56">
        <f t="shared" si="25"/>
        <v>0</v>
      </c>
      <c r="N159" s="28"/>
      <c r="O159" s="22"/>
    </row>
    <row r="160" spans="1:15" ht="15" customHeight="1">
      <c r="A160" s="50">
        <f>IF(AND(C159&gt;0,B159&gt;1),IF(Values_Entered,A159+0,""),IF(Values_Entered,A159+1,""))</f>
        <v>136</v>
      </c>
      <c r="B160" s="59">
        <f t="shared" si="26"/>
        <v>0</v>
      </c>
      <c r="C160" s="60">
        <f>IF(AND(C159&gt;0,B159&gt;0),(360/Pagos_Anuales)-C159,IF(OR(B160=0,B160="OK"),0,DAYS360(#REF!,B160)))</f>
        <v>0</v>
      </c>
      <c r="D160" s="29"/>
      <c r="E160" s="50">
        <f>IF(Values_Entered,E159+1,"")</f>
        <v>136</v>
      </c>
      <c r="F160" s="54"/>
      <c r="G160" s="26"/>
      <c r="H160" s="56">
        <f t="shared" si="22"/>
        <v>0</v>
      </c>
      <c r="I160" s="56">
        <f t="shared" si="23"/>
        <v>0</v>
      </c>
      <c r="J160" s="27">
        <f t="shared" si="24"/>
        <v>0</v>
      </c>
      <c r="K160" s="73">
        <f t="shared" si="20"/>
        <v>0</v>
      </c>
      <c r="L160" s="73">
        <f t="shared" si="21"/>
        <v>0</v>
      </c>
      <c r="M160" s="56">
        <f t="shared" si="25"/>
        <v>0</v>
      </c>
      <c r="N160" s="28"/>
      <c r="O160" s="22"/>
    </row>
    <row r="161" spans="1:15" ht="15" customHeight="1">
      <c r="A161" s="50">
        <f>IF(AND(C160&gt;0,B160&gt;1),IF(Values_Entered,A160+0,""),IF(Values_Entered,A160+1,""))</f>
        <v>137</v>
      </c>
      <c r="B161" s="59">
        <f t="shared" si="26"/>
        <v>0</v>
      </c>
      <c r="C161" s="60">
        <f>IF(AND(C160&gt;0,B160&gt;0),(360/Pagos_Anuales)-C160,IF(OR(B161=0,B161="OK"),0,DAYS360(#REF!,B161)))</f>
        <v>0</v>
      </c>
      <c r="D161" s="29"/>
      <c r="E161" s="50">
        <f>IF(Values_Entered,E160+1,"")</f>
        <v>137</v>
      </c>
      <c r="F161" s="54"/>
      <c r="G161" s="26"/>
      <c r="H161" s="56">
        <f t="shared" si="22"/>
        <v>0</v>
      </c>
      <c r="I161" s="56">
        <f t="shared" si="23"/>
        <v>0</v>
      </c>
      <c r="J161" s="27">
        <f t="shared" si="24"/>
        <v>0</v>
      </c>
      <c r="K161" s="73">
        <f t="shared" si="20"/>
        <v>0</v>
      </c>
      <c r="L161" s="73">
        <f t="shared" si="21"/>
        <v>0</v>
      </c>
      <c r="M161" s="56">
        <f t="shared" si="25"/>
        <v>0</v>
      </c>
      <c r="N161" s="28"/>
      <c r="O161" s="22"/>
    </row>
    <row r="162" spans="1:15" ht="15" customHeight="1">
      <c r="A162" s="50">
        <f>IF(AND(C161&gt;0,B161&gt;1),IF(Values_Entered,A161+0,""),IF(Values_Entered,A161+1,""))</f>
        <v>138</v>
      </c>
      <c r="B162" s="59">
        <f t="shared" si="26"/>
        <v>0</v>
      </c>
      <c r="C162" s="60">
        <f>IF(AND(C161&gt;0,B161&gt;0),(360/Pagos_Anuales)-C161,IF(OR(B162=0,B162="OK"),0,DAYS360(#REF!,B162)))</f>
        <v>0</v>
      </c>
      <c r="D162" s="29"/>
      <c r="E162" s="50">
        <f>IF(Values_Entered,E161+1,"")</f>
        <v>138</v>
      </c>
      <c r="F162" s="54"/>
      <c r="G162" s="26"/>
      <c r="H162" s="56">
        <f t="shared" si="22"/>
        <v>0</v>
      </c>
      <c r="I162" s="56">
        <f t="shared" si="23"/>
        <v>0</v>
      </c>
      <c r="J162" s="27">
        <f t="shared" si="24"/>
        <v>0</v>
      </c>
      <c r="K162" s="73">
        <f t="shared" si="20"/>
        <v>0</v>
      </c>
      <c r="L162" s="73">
        <f t="shared" si="21"/>
        <v>0</v>
      </c>
      <c r="M162" s="56">
        <f t="shared" si="25"/>
        <v>0</v>
      </c>
      <c r="N162" s="28"/>
      <c r="O162" s="22"/>
    </row>
    <row r="163" spans="1:15" ht="15" customHeight="1">
      <c r="A163" s="50">
        <f>IF(AND(C162&gt;0,B162&gt;1),IF(Values_Entered,A162+0,""),IF(Values_Entered,A162+1,""))</f>
        <v>139</v>
      </c>
      <c r="B163" s="59">
        <f t="shared" si="26"/>
        <v>0</v>
      </c>
      <c r="C163" s="60">
        <f>IF(AND(C162&gt;0,B162&gt;0),(360/Pagos_Anuales)-C162,IF(OR(B163=0,B163="OK"),0,DAYS360(#REF!,B163)))</f>
        <v>0</v>
      </c>
      <c r="D163" s="29"/>
      <c r="E163" s="50">
        <f>IF(Values_Entered,E162+1,"")</f>
        <v>139</v>
      </c>
      <c r="F163" s="54"/>
      <c r="G163" s="26"/>
      <c r="H163" s="56">
        <f t="shared" si="22"/>
        <v>0</v>
      </c>
      <c r="I163" s="56">
        <f t="shared" si="23"/>
        <v>0</v>
      </c>
      <c r="J163" s="27">
        <f t="shared" si="24"/>
        <v>0</v>
      </c>
      <c r="K163" s="73">
        <f t="shared" si="20"/>
        <v>0</v>
      </c>
      <c r="L163" s="73">
        <f t="shared" si="21"/>
        <v>0</v>
      </c>
      <c r="M163" s="56">
        <f t="shared" si="25"/>
        <v>0</v>
      </c>
      <c r="N163" s="28"/>
      <c r="O163" s="22"/>
    </row>
    <row r="164" spans="1:15" ht="15" customHeight="1">
      <c r="A164" s="50">
        <f>IF(AND(C163&gt;0,B163&gt;1),IF(Values_Entered,A163+0,""),IF(Values_Entered,A163+1,""))</f>
        <v>140</v>
      </c>
      <c r="B164" s="59">
        <f t="shared" si="26"/>
        <v>0</v>
      </c>
      <c r="C164" s="60">
        <f>IF(AND(C163&gt;0,B163&gt;0),(360/Pagos_Anuales)-C163,IF(OR(B164=0,B164="OK"),0,DAYS360(#REF!,B164)))</f>
        <v>0</v>
      </c>
      <c r="D164" s="29"/>
      <c r="E164" s="50">
        <f>IF(Values_Entered,E163+1,"")</f>
        <v>140</v>
      </c>
      <c r="F164" s="54"/>
      <c r="G164" s="26"/>
      <c r="H164" s="56">
        <f t="shared" si="22"/>
        <v>0</v>
      </c>
      <c r="I164" s="56">
        <f t="shared" si="23"/>
        <v>0</v>
      </c>
      <c r="J164" s="27">
        <f t="shared" si="24"/>
        <v>0</v>
      </c>
      <c r="K164" s="73">
        <f t="shared" si="20"/>
        <v>0</v>
      </c>
      <c r="L164" s="73">
        <f t="shared" si="21"/>
        <v>0</v>
      </c>
      <c r="M164" s="56">
        <f t="shared" si="25"/>
        <v>0</v>
      </c>
      <c r="N164" s="28"/>
      <c r="O164" s="22"/>
    </row>
    <row r="165" spans="1:15" ht="15" customHeight="1">
      <c r="A165" s="50">
        <f>IF(AND(C164&gt;0,B164&gt;1),IF(Values_Entered,A164+0,""),IF(Values_Entered,A164+1,""))</f>
        <v>141</v>
      </c>
      <c r="B165" s="59">
        <f t="shared" si="26"/>
        <v>0</v>
      </c>
      <c r="C165" s="60">
        <f>IF(AND(C164&gt;0,B164&gt;0),(360/Pagos_Anuales)-C164,IF(OR(B165=0,B165="OK"),0,DAYS360(#REF!,B165)))</f>
        <v>0</v>
      </c>
      <c r="D165" s="29"/>
      <c r="E165" s="50">
        <f>IF(Values_Entered,E164+1,"")</f>
        <v>141</v>
      </c>
      <c r="F165" s="54"/>
      <c r="G165" s="26"/>
      <c r="H165" s="56">
        <f t="shared" si="22"/>
        <v>0</v>
      </c>
      <c r="I165" s="56">
        <f t="shared" si="23"/>
        <v>0</v>
      </c>
      <c r="J165" s="27">
        <f t="shared" si="24"/>
        <v>0</v>
      </c>
      <c r="K165" s="73">
        <f t="shared" si="20"/>
        <v>0</v>
      </c>
      <c r="L165" s="73">
        <f t="shared" si="21"/>
        <v>0</v>
      </c>
      <c r="M165" s="56">
        <f t="shared" si="25"/>
        <v>0</v>
      </c>
      <c r="N165" s="28"/>
      <c r="O165" s="22"/>
    </row>
    <row r="166" spans="1:15" ht="15" customHeight="1">
      <c r="A166" s="50">
        <f>IF(AND(C165&gt;0,B165&gt;1),IF(Values_Entered,A165+0,""),IF(Values_Entered,A165+1,""))</f>
        <v>142</v>
      </c>
      <c r="B166" s="59">
        <f t="shared" si="26"/>
        <v>0</v>
      </c>
      <c r="C166" s="60">
        <f>IF(AND(C165&gt;0,B165&gt;0),(360/Pagos_Anuales)-C165,IF(OR(B166=0,B166="OK"),0,DAYS360(#REF!,B166)))</f>
        <v>0</v>
      </c>
      <c r="D166" s="29"/>
      <c r="E166" s="50">
        <f>IF(Values_Entered,E165+1,"")</f>
        <v>142</v>
      </c>
      <c r="F166" s="54"/>
      <c r="G166" s="26"/>
      <c r="H166" s="56">
        <f t="shared" si="22"/>
        <v>0</v>
      </c>
      <c r="I166" s="56">
        <f t="shared" si="23"/>
        <v>0</v>
      </c>
      <c r="J166" s="27">
        <f t="shared" si="24"/>
        <v>0</v>
      </c>
      <c r="K166" s="73">
        <f t="shared" si="20"/>
        <v>0</v>
      </c>
      <c r="L166" s="73">
        <f t="shared" si="21"/>
        <v>0</v>
      </c>
      <c r="M166" s="56">
        <f t="shared" si="25"/>
        <v>0</v>
      </c>
      <c r="N166" s="28"/>
      <c r="O166" s="22"/>
    </row>
    <row r="167" spans="1:15" ht="15" customHeight="1">
      <c r="A167" s="50">
        <f>IF(AND(C166&gt;0,B166&gt;1),IF(Values_Entered,A166+0,""),IF(Values_Entered,A166+1,""))</f>
        <v>143</v>
      </c>
      <c r="B167" s="59">
        <f t="shared" si="26"/>
        <v>0</v>
      </c>
      <c r="C167" s="60">
        <f>IF(AND(C166&gt;0,B166&gt;0),(360/Pagos_Anuales)-C166,IF(OR(B167=0,B167="OK"),0,DAYS360(#REF!,B167)))</f>
        <v>0</v>
      </c>
      <c r="D167" s="29"/>
      <c r="E167" s="50">
        <f>IF(Values_Entered,E166+1,"")</f>
        <v>143</v>
      </c>
      <c r="F167" s="54"/>
      <c r="G167" s="26"/>
      <c r="H167" s="56">
        <f t="shared" si="22"/>
        <v>0</v>
      </c>
      <c r="I167" s="56">
        <f t="shared" si="23"/>
        <v>0</v>
      </c>
      <c r="J167" s="27">
        <f t="shared" si="24"/>
        <v>0</v>
      </c>
      <c r="K167" s="73">
        <f t="shared" si="20"/>
        <v>0</v>
      </c>
      <c r="L167" s="73">
        <f t="shared" si="21"/>
        <v>0</v>
      </c>
      <c r="M167" s="56">
        <f t="shared" si="25"/>
        <v>0</v>
      </c>
      <c r="N167" s="28"/>
      <c r="O167" s="22"/>
    </row>
    <row r="168" spans="1:15" ht="15" customHeight="1">
      <c r="A168" s="50">
        <f>IF(AND(C167&gt;0,B167&gt;1),IF(Values_Entered,A167+0,""),IF(Values_Entered,A167+1,""))</f>
        <v>144</v>
      </c>
      <c r="B168" s="59">
        <f t="shared" si="26"/>
        <v>0</v>
      </c>
      <c r="C168" s="60">
        <f>IF(AND(C167&gt;0,B167&gt;0),(360/Pagos_Anuales)-C167,IF(OR(B168=0,B168="OK"),0,DAYS360(#REF!,B168)))</f>
        <v>0</v>
      </c>
      <c r="D168" s="29"/>
      <c r="E168" s="50">
        <f>IF(Values_Entered,E167+1,"")</f>
        <v>144</v>
      </c>
      <c r="F168" s="54"/>
      <c r="G168" s="26"/>
      <c r="H168" s="56">
        <f t="shared" si="22"/>
        <v>0</v>
      </c>
      <c r="I168" s="56">
        <f t="shared" si="23"/>
        <v>0</v>
      </c>
      <c r="J168" s="27">
        <f t="shared" si="24"/>
        <v>0</v>
      </c>
      <c r="K168" s="73">
        <f t="shared" si="20"/>
        <v>0</v>
      </c>
      <c r="L168" s="73">
        <f t="shared" si="21"/>
        <v>0</v>
      </c>
      <c r="M168" s="56">
        <f t="shared" si="25"/>
        <v>0</v>
      </c>
      <c r="N168" s="28"/>
      <c r="O168" s="22"/>
    </row>
    <row r="169" spans="1:15" ht="15" customHeight="1">
      <c r="A169" s="50">
        <f>IF(AND(C168&gt;0,B168&gt;1),IF(Values_Entered,A168+0,""),IF(Values_Entered,A168+1,""))</f>
        <v>145</v>
      </c>
      <c r="B169" s="59">
        <f t="shared" si="26"/>
        <v>0</v>
      </c>
      <c r="C169" s="60">
        <f>IF(AND(C168&gt;0,B168&gt;0),(360/Pagos_Anuales)-C168,IF(OR(B169=0,B169="OK"),0,DAYS360(#REF!,B169)))</f>
        <v>0</v>
      </c>
      <c r="D169" s="29"/>
      <c r="E169" s="50">
        <f>IF(Values_Entered,E168+1,"")</f>
        <v>145</v>
      </c>
      <c r="F169" s="54"/>
      <c r="G169" s="26"/>
      <c r="H169" s="56">
        <f t="shared" si="22"/>
        <v>0</v>
      </c>
      <c r="I169" s="56">
        <f t="shared" si="23"/>
        <v>0</v>
      </c>
      <c r="J169" s="27">
        <f t="shared" si="24"/>
        <v>0</v>
      </c>
      <c r="K169" s="73">
        <f t="shared" si="20"/>
        <v>0</v>
      </c>
      <c r="L169" s="73">
        <f t="shared" si="21"/>
        <v>0</v>
      </c>
      <c r="M169" s="56">
        <f t="shared" si="25"/>
        <v>0</v>
      </c>
      <c r="N169" s="28"/>
      <c r="O169" s="22"/>
    </row>
    <row r="170" spans="1:15" ht="15" customHeight="1">
      <c r="A170" s="50">
        <f>IF(AND(C169&gt;0,B169&gt;1),IF(Values_Entered,A169+0,""),IF(Values_Entered,A169+1,""))</f>
        <v>146</v>
      </c>
      <c r="B170" s="59">
        <f t="shared" si="26"/>
        <v>0</v>
      </c>
      <c r="C170" s="60">
        <f>IF(AND(C169&gt;0,B169&gt;0),(360/Pagos_Anuales)-C169,IF(OR(B170=0,B170="OK"),0,DAYS360(#REF!,B170)))</f>
        <v>0</v>
      </c>
      <c r="D170" s="29"/>
      <c r="E170" s="50">
        <f>IF(Values_Entered,E169+1,"")</f>
        <v>146</v>
      </c>
      <c r="F170" s="54"/>
      <c r="G170" s="26"/>
      <c r="H170" s="56">
        <f t="shared" si="22"/>
        <v>0</v>
      </c>
      <c r="I170" s="56">
        <f t="shared" si="23"/>
        <v>0</v>
      </c>
      <c r="J170" s="27">
        <f t="shared" si="24"/>
        <v>0</v>
      </c>
      <c r="K170" s="73">
        <f t="shared" si="20"/>
        <v>0</v>
      </c>
      <c r="L170" s="73">
        <f t="shared" si="21"/>
        <v>0</v>
      </c>
      <c r="M170" s="56">
        <f t="shared" si="25"/>
        <v>0</v>
      </c>
      <c r="N170" s="28"/>
      <c r="O170" s="22"/>
    </row>
    <row r="171" spans="1:15" ht="15" customHeight="1">
      <c r="A171" s="50">
        <f>IF(AND(C170&gt;0,B170&gt;1),IF(Values_Entered,A170+0,""),IF(Values_Entered,A170+1,""))</f>
        <v>147</v>
      </c>
      <c r="B171" s="59">
        <f t="shared" si="26"/>
        <v>0</v>
      </c>
      <c r="C171" s="60">
        <f>IF(AND(C170&gt;0,B170&gt;0),(360/Pagos_Anuales)-C170,IF(OR(B171=0,B171="OK"),0,DAYS360(#REF!,B171)))</f>
        <v>0</v>
      </c>
      <c r="D171" s="29"/>
      <c r="E171" s="50">
        <f>IF(Values_Entered,E170+1,"")</f>
        <v>147</v>
      </c>
      <c r="F171" s="54"/>
      <c r="G171" s="26"/>
      <c r="H171" s="56">
        <f t="shared" si="22"/>
        <v>0</v>
      </c>
      <c r="I171" s="56">
        <f t="shared" si="23"/>
        <v>0</v>
      </c>
      <c r="J171" s="27">
        <f t="shared" si="24"/>
        <v>0</v>
      </c>
      <c r="K171" s="73">
        <f t="shared" si="20"/>
        <v>0</v>
      </c>
      <c r="L171" s="73">
        <f t="shared" si="21"/>
        <v>0</v>
      </c>
      <c r="M171" s="56">
        <f t="shared" si="25"/>
        <v>0</v>
      </c>
      <c r="N171" s="28"/>
      <c r="O171" s="22"/>
    </row>
    <row r="172" spans="1:15" ht="15" customHeight="1">
      <c r="A172" s="50">
        <f>IF(AND(C171&gt;0,B171&gt;1),IF(Values_Entered,A171+0,""),IF(Values_Entered,A171+1,""))</f>
        <v>148</v>
      </c>
      <c r="B172" s="59">
        <f t="shared" si="26"/>
        <v>0</v>
      </c>
      <c r="C172" s="60">
        <f>IF(AND(C171&gt;0,B171&gt;0),(360/Pagos_Anuales)-C171,IF(OR(B172=0,B172="OK"),0,DAYS360(#REF!,B172)))</f>
        <v>0</v>
      </c>
      <c r="D172" s="29"/>
      <c r="E172" s="50">
        <f>IF(Values_Entered,E171+1,"")</f>
        <v>148</v>
      </c>
      <c r="F172" s="54"/>
      <c r="G172" s="26"/>
      <c r="H172" s="56">
        <f t="shared" si="22"/>
        <v>0</v>
      </c>
      <c r="I172" s="56">
        <f t="shared" si="23"/>
        <v>0</v>
      </c>
      <c r="J172" s="27">
        <f t="shared" si="24"/>
        <v>0</v>
      </c>
      <c r="K172" s="73">
        <f t="shared" si="20"/>
        <v>0</v>
      </c>
      <c r="L172" s="73">
        <f t="shared" si="21"/>
        <v>0</v>
      </c>
      <c r="M172" s="56">
        <f t="shared" si="25"/>
        <v>0</v>
      </c>
      <c r="N172" s="28"/>
      <c r="O172" s="22"/>
    </row>
    <row r="173" spans="1:15" ht="15" customHeight="1">
      <c r="A173" s="50">
        <f>IF(AND(C172&gt;0,B172&gt;1),IF(Values_Entered,A172+0,""),IF(Values_Entered,A172+1,""))</f>
        <v>149</v>
      </c>
      <c r="B173" s="59">
        <f t="shared" si="26"/>
        <v>0</v>
      </c>
      <c r="C173" s="60">
        <f>IF(AND(C172&gt;0,B172&gt;0),(360/Pagos_Anuales)-C172,IF(OR(B173=0,B173="OK"),0,DAYS360(#REF!,B173)))</f>
        <v>0</v>
      </c>
      <c r="D173" s="29"/>
      <c r="E173" s="50">
        <f>IF(Values_Entered,E172+1,"")</f>
        <v>149</v>
      </c>
      <c r="F173" s="54"/>
      <c r="G173" s="26"/>
      <c r="H173" s="56">
        <f t="shared" si="22"/>
        <v>0</v>
      </c>
      <c r="I173" s="56">
        <f t="shared" si="23"/>
        <v>0</v>
      </c>
      <c r="J173" s="27">
        <f t="shared" si="24"/>
        <v>0</v>
      </c>
      <c r="K173" s="73">
        <f t="shared" si="20"/>
        <v>0</v>
      </c>
      <c r="L173" s="73">
        <f t="shared" si="21"/>
        <v>0</v>
      </c>
      <c r="M173" s="56">
        <f t="shared" si="25"/>
        <v>0</v>
      </c>
      <c r="N173" s="28"/>
      <c r="O173" s="22"/>
    </row>
    <row r="174" spans="1:15" ht="15" customHeight="1">
      <c r="A174" s="50">
        <f>IF(AND(C173&gt;0,B173&gt;1),IF(Values_Entered,A173+0,""),IF(Values_Entered,A173+1,""))</f>
        <v>150</v>
      </c>
      <c r="B174" s="59">
        <f t="shared" si="26"/>
        <v>0</v>
      </c>
      <c r="C174" s="60">
        <f>IF(AND(C173&gt;0,B173&gt;0),(360/Pagos_Anuales)-C173,IF(OR(B174=0,B174="OK"),0,DAYS360(#REF!,B174)))</f>
        <v>0</v>
      </c>
      <c r="D174" s="29"/>
      <c r="E174" s="50">
        <f>IF(Values_Entered,E173+1,"")</f>
        <v>150</v>
      </c>
      <c r="F174" s="54"/>
      <c r="G174" s="26"/>
      <c r="H174" s="56">
        <f t="shared" si="22"/>
        <v>0</v>
      </c>
      <c r="I174" s="56">
        <f t="shared" si="23"/>
        <v>0</v>
      </c>
      <c r="J174" s="27">
        <f t="shared" si="24"/>
        <v>0</v>
      </c>
      <c r="K174" s="73">
        <f t="shared" si="20"/>
        <v>0</v>
      </c>
      <c r="L174" s="73">
        <f t="shared" si="21"/>
        <v>0</v>
      </c>
      <c r="M174" s="56">
        <f t="shared" si="25"/>
        <v>0</v>
      </c>
      <c r="N174" s="28"/>
      <c r="O174" s="22"/>
    </row>
    <row r="175" spans="1:15" ht="15" customHeight="1">
      <c r="A175" s="50">
        <f>IF(AND(C174&gt;0,B174&gt;1),IF(Values_Entered,A174+0,""),IF(Values_Entered,A174+1,""))</f>
        <v>151</v>
      </c>
      <c r="B175" s="59">
        <f t="shared" si="26"/>
        <v>0</v>
      </c>
      <c r="C175" s="60">
        <f>IF(AND(C174&gt;0,B174&gt;0),(360/Pagos_Anuales)-C174,IF(OR(B175=0,B175="OK"),0,DAYS360(#REF!,B175)))</f>
        <v>0</v>
      </c>
      <c r="D175" s="29"/>
      <c r="E175" s="50">
        <f>IF(Values_Entered,E174+1,"")</f>
        <v>151</v>
      </c>
      <c r="F175" s="54"/>
      <c r="G175" s="26"/>
      <c r="H175" s="56">
        <f t="shared" si="22"/>
        <v>0</v>
      </c>
      <c r="I175" s="56">
        <f t="shared" si="23"/>
        <v>0</v>
      </c>
      <c r="J175" s="27">
        <f t="shared" si="24"/>
        <v>0</v>
      </c>
      <c r="K175" s="73">
        <f t="shared" si="20"/>
        <v>0</v>
      </c>
      <c r="L175" s="73">
        <f t="shared" si="21"/>
        <v>0</v>
      </c>
      <c r="M175" s="56">
        <f t="shared" si="25"/>
        <v>0</v>
      </c>
      <c r="N175" s="28"/>
      <c r="O175" s="22"/>
    </row>
    <row r="176" spans="1:15" ht="15" customHeight="1">
      <c r="A176" s="50">
        <f>IF(AND(C175&gt;0,B175&gt;1),IF(Values_Entered,A175+0,""),IF(Values_Entered,A175+1,""))</f>
        <v>152</v>
      </c>
      <c r="B176" s="59">
        <f t="shared" si="26"/>
        <v>0</v>
      </c>
      <c r="C176" s="60">
        <f>IF(AND(C175&gt;0,B175&gt;0),(360/Pagos_Anuales)-C175,IF(OR(B176=0,B176="OK"),0,DAYS360(#REF!,B176)))</f>
        <v>0</v>
      </c>
      <c r="D176" s="29"/>
      <c r="E176" s="50">
        <f>IF(Values_Entered,E175+1,"")</f>
        <v>152</v>
      </c>
      <c r="F176" s="54"/>
      <c r="G176" s="26"/>
      <c r="H176" s="56">
        <f t="shared" si="22"/>
        <v>0</v>
      </c>
      <c r="I176" s="56">
        <f t="shared" si="23"/>
        <v>0</v>
      </c>
      <c r="J176" s="27">
        <f t="shared" si="24"/>
        <v>0</v>
      </c>
      <c r="K176" s="73">
        <f t="shared" si="20"/>
        <v>0</v>
      </c>
      <c r="L176" s="73">
        <f t="shared" si="21"/>
        <v>0</v>
      </c>
      <c r="M176" s="56">
        <f t="shared" si="25"/>
        <v>0</v>
      </c>
      <c r="N176" s="28"/>
      <c r="O176" s="22"/>
    </row>
    <row r="177" spans="1:15" ht="15" customHeight="1">
      <c r="A177" s="50">
        <f>IF(AND(C176&gt;0,B176&gt;1),IF(Values_Entered,A176+0,""),IF(Values_Entered,A176+1,""))</f>
        <v>153</v>
      </c>
      <c r="B177" s="59">
        <f t="shared" si="26"/>
        <v>0</v>
      </c>
      <c r="C177" s="60">
        <f>IF(AND(C176&gt;0,B176&gt;0),(360/Pagos_Anuales)-C176,IF(OR(B177=0,B177="OK"),0,DAYS360(#REF!,B177)))</f>
        <v>0</v>
      </c>
      <c r="D177" s="29"/>
      <c r="E177" s="50">
        <f>IF(Values_Entered,E176+1,"")</f>
        <v>153</v>
      </c>
      <c r="F177" s="54"/>
      <c r="G177" s="26"/>
      <c r="H177" s="56">
        <f t="shared" si="22"/>
        <v>0</v>
      </c>
      <c r="I177" s="56">
        <f t="shared" si="23"/>
        <v>0</v>
      </c>
      <c r="J177" s="27">
        <f t="shared" si="24"/>
        <v>0</v>
      </c>
      <c r="K177" s="73">
        <f t="shared" si="20"/>
        <v>0</v>
      </c>
      <c r="L177" s="73">
        <f t="shared" si="21"/>
        <v>0</v>
      </c>
      <c r="M177" s="56">
        <f t="shared" si="25"/>
        <v>0</v>
      </c>
      <c r="N177" s="28"/>
      <c r="O177" s="22"/>
    </row>
    <row r="178" spans="1:15" ht="15" customHeight="1">
      <c r="A178" s="50">
        <f>IF(AND(C177&gt;0,B177&gt;1),IF(Values_Entered,A177+0,""),IF(Values_Entered,A177+1,""))</f>
        <v>154</v>
      </c>
      <c r="B178" s="59">
        <f t="shared" si="26"/>
        <v>0</v>
      </c>
      <c r="C178" s="60">
        <f>IF(AND(C177&gt;0,B177&gt;0),(360/Pagos_Anuales)-C177,IF(OR(B178=0,B178="OK"),0,DAYS360(#REF!,B178)))</f>
        <v>0</v>
      </c>
      <c r="D178" s="29"/>
      <c r="E178" s="50">
        <f>IF(Values_Entered,E177+1,"")</f>
        <v>154</v>
      </c>
      <c r="F178" s="54"/>
      <c r="G178" s="26"/>
      <c r="H178" s="56">
        <f t="shared" si="22"/>
        <v>0</v>
      </c>
      <c r="I178" s="56">
        <f t="shared" si="23"/>
        <v>0</v>
      </c>
      <c r="J178" s="27">
        <f t="shared" si="24"/>
        <v>0</v>
      </c>
      <c r="K178" s="73">
        <f t="shared" si="20"/>
        <v>0</v>
      </c>
      <c r="L178" s="73">
        <f t="shared" si="21"/>
        <v>0</v>
      </c>
      <c r="M178" s="56">
        <f t="shared" si="25"/>
        <v>0</v>
      </c>
      <c r="N178" s="28"/>
      <c r="O178" s="22"/>
    </row>
    <row r="179" spans="1:15" ht="15" customHeight="1">
      <c r="A179" s="50">
        <f>IF(AND(C178&gt;0,B178&gt;1),IF(Values_Entered,A178+0,""),IF(Values_Entered,A178+1,""))</f>
        <v>155</v>
      </c>
      <c r="B179" s="59">
        <f t="shared" si="26"/>
        <v>0</v>
      </c>
      <c r="C179" s="60">
        <f>IF(AND(C178&gt;0,B178&gt;0),(360/Pagos_Anuales)-C178,IF(OR(B179=0,B179="OK"),0,DAYS360(#REF!,B179)))</f>
        <v>0</v>
      </c>
      <c r="D179" s="29"/>
      <c r="E179" s="50">
        <f>IF(Values_Entered,E178+1,"")</f>
        <v>155</v>
      </c>
      <c r="F179" s="54"/>
      <c r="G179" s="26"/>
      <c r="H179" s="56">
        <f t="shared" si="22"/>
        <v>0</v>
      </c>
      <c r="I179" s="56">
        <f t="shared" si="23"/>
        <v>0</v>
      </c>
      <c r="J179" s="27">
        <f t="shared" si="24"/>
        <v>0</v>
      </c>
      <c r="K179" s="73">
        <f t="shared" si="20"/>
        <v>0</v>
      </c>
      <c r="L179" s="73">
        <f t="shared" si="21"/>
        <v>0</v>
      </c>
      <c r="M179" s="56">
        <f t="shared" si="25"/>
        <v>0</v>
      </c>
      <c r="N179" s="28"/>
      <c r="O179" s="22"/>
    </row>
    <row r="180" spans="1:15" ht="15" customHeight="1">
      <c r="A180" s="50">
        <f>IF(AND(C179&gt;0,B179&gt;1),IF(Values_Entered,A179+0,""),IF(Values_Entered,A179+1,""))</f>
        <v>156</v>
      </c>
      <c r="B180" s="59">
        <f t="shared" si="26"/>
        <v>0</v>
      </c>
      <c r="C180" s="60">
        <f>IF(AND(C179&gt;0,B179&gt;0),(360/Pagos_Anuales)-C179,IF(OR(B180=0,B180="OK"),0,DAYS360(#REF!,B180)))</f>
        <v>0</v>
      </c>
      <c r="D180" s="29"/>
      <c r="E180" s="50">
        <f>IF(Values_Entered,E179+1,"")</f>
        <v>156</v>
      </c>
      <c r="F180" s="54"/>
      <c r="G180" s="26"/>
      <c r="H180" s="56">
        <f t="shared" si="22"/>
        <v>0</v>
      </c>
      <c r="I180" s="56">
        <f t="shared" si="23"/>
        <v>0</v>
      </c>
      <c r="J180" s="27">
        <f t="shared" si="24"/>
        <v>0</v>
      </c>
      <c r="K180" s="73">
        <f t="shared" si="20"/>
        <v>0</v>
      </c>
      <c r="L180" s="73">
        <f t="shared" si="21"/>
        <v>0</v>
      </c>
      <c r="M180" s="56">
        <f t="shared" si="25"/>
        <v>0</v>
      </c>
      <c r="N180" s="28"/>
      <c r="O180" s="22"/>
    </row>
    <row r="181" spans="1:15" ht="15" customHeight="1">
      <c r="A181" s="50">
        <f>IF(AND(C180&gt;0,B180&gt;1),IF(Values_Entered,A180+0,""),IF(Values_Entered,A180+1,""))</f>
        <v>157</v>
      </c>
      <c r="B181" s="59">
        <f t="shared" si="26"/>
        <v>0</v>
      </c>
      <c r="C181" s="60">
        <f>IF(AND(C180&gt;0,B180&gt;0),(360/Pagos_Anuales)-C180,IF(OR(B181=0,B181="OK"),0,DAYS360(#REF!,B181)))</f>
        <v>0</v>
      </c>
      <c r="D181" s="29"/>
      <c r="E181" s="50">
        <f>IF(Values_Entered,E180+1,"")</f>
        <v>157</v>
      </c>
      <c r="F181" s="54"/>
      <c r="G181" s="26"/>
      <c r="H181" s="56">
        <f t="shared" si="22"/>
        <v>0</v>
      </c>
      <c r="I181" s="56">
        <f t="shared" si="23"/>
        <v>0</v>
      </c>
      <c r="J181" s="27">
        <f t="shared" si="24"/>
        <v>0</v>
      </c>
      <c r="K181" s="73">
        <f t="shared" si="20"/>
        <v>0</v>
      </c>
      <c r="L181" s="73">
        <f t="shared" si="21"/>
        <v>0</v>
      </c>
      <c r="M181" s="56">
        <f t="shared" si="25"/>
        <v>0</v>
      </c>
      <c r="N181" s="28"/>
      <c r="O181" s="22"/>
    </row>
    <row r="182" spans="1:15" ht="15" customHeight="1">
      <c r="A182" s="50">
        <f>IF(AND(C181&gt;0,B181&gt;1),IF(Values_Entered,A181+0,""),IF(Values_Entered,A181+1,""))</f>
        <v>158</v>
      </c>
      <c r="B182" s="59">
        <f t="shared" si="26"/>
        <v>0</v>
      </c>
      <c r="C182" s="60">
        <f>IF(AND(C181&gt;0,B181&gt;0),(360/Pagos_Anuales)-C181,IF(OR(B182=0,B182="OK"),0,DAYS360(#REF!,B182)))</f>
        <v>0</v>
      </c>
      <c r="D182" s="29"/>
      <c r="E182" s="50">
        <f>IF(Values_Entered,E181+1,"")</f>
        <v>158</v>
      </c>
      <c r="F182" s="54"/>
      <c r="G182" s="26"/>
      <c r="H182" s="56">
        <f t="shared" si="22"/>
        <v>0</v>
      </c>
      <c r="I182" s="56">
        <f t="shared" si="23"/>
        <v>0</v>
      </c>
      <c r="J182" s="27">
        <f t="shared" si="24"/>
        <v>0</v>
      </c>
      <c r="K182" s="73">
        <f t="shared" si="20"/>
        <v>0</v>
      </c>
      <c r="L182" s="73">
        <f t="shared" si="21"/>
        <v>0</v>
      </c>
      <c r="M182" s="56">
        <f t="shared" si="25"/>
        <v>0</v>
      </c>
      <c r="N182" s="28"/>
      <c r="O182" s="22"/>
    </row>
    <row r="183" spans="1:15" ht="15" customHeight="1">
      <c r="A183" s="50">
        <f>IF(AND(C182&gt;0,B182&gt;1),IF(Values_Entered,A182+0,""),IF(Values_Entered,A182+1,""))</f>
        <v>159</v>
      </c>
      <c r="B183" s="59">
        <f t="shared" si="26"/>
        <v>0</v>
      </c>
      <c r="C183" s="60">
        <f>IF(AND(C182&gt;0,B182&gt;0),(360/Pagos_Anuales)-C182,IF(OR(B183=0,B183="OK"),0,DAYS360(#REF!,B183)))</f>
        <v>0</v>
      </c>
      <c r="D183" s="29"/>
      <c r="E183" s="50">
        <f>IF(Values_Entered,E182+1,"")</f>
        <v>159</v>
      </c>
      <c r="F183" s="54"/>
      <c r="G183" s="26"/>
      <c r="H183" s="56">
        <f t="shared" si="22"/>
        <v>0</v>
      </c>
      <c r="I183" s="56">
        <f t="shared" si="23"/>
        <v>0</v>
      </c>
      <c r="J183" s="27">
        <f t="shared" si="24"/>
        <v>0</v>
      </c>
      <c r="K183" s="73">
        <f t="shared" si="20"/>
        <v>0</v>
      </c>
      <c r="L183" s="73">
        <f t="shared" si="21"/>
        <v>0</v>
      </c>
      <c r="M183" s="56">
        <f t="shared" si="25"/>
        <v>0</v>
      </c>
      <c r="N183" s="28"/>
      <c r="O183" s="22"/>
    </row>
    <row r="184" spans="1:15" ht="15" customHeight="1">
      <c r="A184" s="50">
        <f>IF(AND(C183&gt;0,B183&gt;1),IF(Values_Entered,A183+0,""),IF(Values_Entered,A183+1,""))</f>
        <v>160</v>
      </c>
      <c r="B184" s="59">
        <f t="shared" si="26"/>
        <v>0</v>
      </c>
      <c r="C184" s="60">
        <f>IF(AND(C183&gt;0,B183&gt;0),(360/Pagos_Anuales)-C183,IF(OR(B184=0,B184="OK"),0,DAYS360(#REF!,B184)))</f>
        <v>0</v>
      </c>
      <c r="D184" s="29"/>
      <c r="E184" s="50">
        <f>IF(Values_Entered,E183+1,"")</f>
        <v>160</v>
      </c>
      <c r="F184" s="54"/>
      <c r="G184" s="26"/>
      <c r="H184" s="56">
        <f t="shared" si="22"/>
        <v>0</v>
      </c>
      <c r="I184" s="56">
        <f t="shared" si="23"/>
        <v>0</v>
      </c>
      <c r="J184" s="27">
        <f t="shared" si="24"/>
        <v>0</v>
      </c>
      <c r="K184" s="73">
        <f t="shared" si="20"/>
        <v>0</v>
      </c>
      <c r="L184" s="73">
        <f t="shared" si="21"/>
        <v>0</v>
      </c>
      <c r="M184" s="56">
        <f t="shared" si="25"/>
        <v>0</v>
      </c>
      <c r="N184" s="28"/>
      <c r="O184" s="22"/>
    </row>
    <row r="185" spans="1:15" ht="15" customHeight="1">
      <c r="A185" s="50">
        <f>IF(AND(C184&gt;0,B184&gt;1),IF(Values_Entered,A184+0,""),IF(Values_Entered,A184+1,""))</f>
        <v>161</v>
      </c>
      <c r="B185" s="59">
        <f t="shared" si="26"/>
        <v>0</v>
      </c>
      <c r="C185" s="60">
        <f>IF(AND(C184&gt;0,B184&gt;0),(360/Pagos_Anuales)-C184,IF(OR(B185=0,B185="OK"),0,DAYS360(#REF!,B185)))</f>
        <v>0</v>
      </c>
      <c r="D185" s="29"/>
      <c r="E185" s="50">
        <f>IF(Values_Entered,E184+1,"")</f>
        <v>161</v>
      </c>
      <c r="F185" s="54"/>
      <c r="G185" s="26"/>
      <c r="H185" s="56">
        <f t="shared" si="22"/>
        <v>0</v>
      </c>
      <c r="I185" s="56">
        <f t="shared" si="23"/>
        <v>0</v>
      </c>
      <c r="J185" s="27">
        <f t="shared" si="24"/>
        <v>0</v>
      </c>
      <c r="K185" s="73">
        <f t="shared" si="27" ref="K185:K201">IFERROR(IF($E$2="IBR",(ROUND(((1+($G$14%))^(1/(365/J185))-1)*(365/J185),10)),ROUND(((1+($G$14%))^(1/(360/J185))-1)*(360/J185),10)),0)</f>
        <v>0</v>
      </c>
      <c r="L185" s="73">
        <f t="shared" si="28" ref="L185:L201">IFERROR(IF($E$2="IBR",(ROUND(((1+($G$15%))^(1/(365/J185))-1)*(365/J185),10)),ROUND(((1+($G$15%))^(1/(360/J185))-1)*(360/J185),10)),0)</f>
        <v>0</v>
      </c>
      <c r="M185" s="56">
        <f t="shared" si="25"/>
        <v>0</v>
      </c>
      <c r="N185" s="28"/>
      <c r="O185" s="22"/>
    </row>
    <row r="186" spans="1:15" ht="15" customHeight="1">
      <c r="A186" s="50">
        <f>IF(AND(C185&gt;0,B185&gt;1),IF(Values_Entered,A185+0,""),IF(Values_Entered,A185+1,""))</f>
        <v>162</v>
      </c>
      <c r="B186" s="59">
        <f t="shared" si="26"/>
        <v>0</v>
      </c>
      <c r="C186" s="60">
        <f>IF(AND(C185&gt;0,B185&gt;0),(360/Pagos_Anuales)-C185,IF(OR(B186=0,B186="OK"),0,DAYS360(#REF!,B186)))</f>
        <v>0</v>
      </c>
      <c r="D186" s="29"/>
      <c r="E186" s="50">
        <f>IF(Values_Entered,E185+1,"")</f>
        <v>162</v>
      </c>
      <c r="F186" s="54"/>
      <c r="G186" s="26"/>
      <c r="H186" s="56">
        <f t="shared" si="22"/>
        <v>0</v>
      </c>
      <c r="I186" s="56">
        <f t="shared" si="23"/>
        <v>0</v>
      </c>
      <c r="J186" s="27">
        <f t="shared" si="24"/>
        <v>0</v>
      </c>
      <c r="K186" s="73">
        <f t="shared" si="27"/>
        <v>0</v>
      </c>
      <c r="L186" s="73">
        <f t="shared" si="28"/>
        <v>0</v>
      </c>
      <c r="M186" s="56">
        <f t="shared" si="25"/>
        <v>0</v>
      </c>
      <c r="N186" s="28"/>
      <c r="O186" s="22"/>
    </row>
    <row r="187" spans="1:15" ht="15" customHeight="1">
      <c r="A187" s="50">
        <f>IF(AND(C186&gt;0,B186&gt;1),IF(Values_Entered,A186+0,""),IF(Values_Entered,A186+1,""))</f>
        <v>163</v>
      </c>
      <c r="B187" s="59">
        <f t="shared" si="26"/>
        <v>0</v>
      </c>
      <c r="C187" s="60">
        <f>IF(AND(C186&gt;0,B186&gt;0),(360/Pagos_Anuales)-C186,IF(OR(B187=0,B187="OK"),0,DAYS360(#REF!,B187)))</f>
        <v>0</v>
      </c>
      <c r="D187" s="29"/>
      <c r="E187" s="50">
        <f>IF(Values_Entered,E186+1,"")</f>
        <v>163</v>
      </c>
      <c r="F187" s="54"/>
      <c r="G187" s="26"/>
      <c r="H187" s="56">
        <f t="shared" si="22"/>
        <v>0</v>
      </c>
      <c r="I187" s="56">
        <f t="shared" si="23"/>
        <v>0</v>
      </c>
      <c r="J187" s="27">
        <f t="shared" si="24"/>
        <v>0</v>
      </c>
      <c r="K187" s="73">
        <f t="shared" si="27"/>
        <v>0</v>
      </c>
      <c r="L187" s="73">
        <f t="shared" si="28"/>
        <v>0</v>
      </c>
      <c r="M187" s="56">
        <f t="shared" si="25"/>
        <v>0</v>
      </c>
      <c r="N187" s="28"/>
      <c r="O187" s="22"/>
    </row>
    <row r="188" spans="1:15" ht="15" customHeight="1">
      <c r="A188" s="50">
        <f>IF(AND(C187&gt;0,B187&gt;1),IF(Values_Entered,A187+0,""),IF(Values_Entered,A187+1,""))</f>
        <v>164</v>
      </c>
      <c r="B188" s="59">
        <f t="shared" si="26"/>
        <v>0</v>
      </c>
      <c r="C188" s="60">
        <f>IF(AND(C187&gt;0,B187&gt;0),(360/Pagos_Anuales)-C187,IF(OR(B188=0,B188="OK"),0,DAYS360(#REF!,B188)))</f>
        <v>0</v>
      </c>
      <c r="D188" s="29"/>
      <c r="E188" s="50">
        <f>IF(Values_Entered,E187+1,"")</f>
        <v>164</v>
      </c>
      <c r="F188" s="54"/>
      <c r="G188" s="26"/>
      <c r="H188" s="56">
        <f t="shared" si="22"/>
        <v>0</v>
      </c>
      <c r="I188" s="56">
        <f t="shared" si="23"/>
        <v>0</v>
      </c>
      <c r="J188" s="27">
        <f t="shared" si="24"/>
        <v>0</v>
      </c>
      <c r="K188" s="73">
        <f t="shared" si="27"/>
        <v>0</v>
      </c>
      <c r="L188" s="73">
        <f t="shared" si="28"/>
        <v>0</v>
      </c>
      <c r="M188" s="56">
        <f t="shared" si="25"/>
        <v>0</v>
      </c>
      <c r="N188" s="28"/>
      <c r="O188" s="22"/>
    </row>
    <row r="189" spans="1:15" ht="15" customHeight="1">
      <c r="A189" s="50">
        <f>IF(AND(C188&gt;0,B188&gt;1),IF(Values_Entered,A188+0,""),IF(Values_Entered,A188+1,""))</f>
        <v>165</v>
      </c>
      <c r="B189" s="59">
        <f t="shared" si="26"/>
        <v>0</v>
      </c>
      <c r="C189" s="60">
        <f>IF(AND(C188&gt;0,B188&gt;0),(360/Pagos_Anuales)-C188,IF(OR(B189=0,B189="OK"),0,DAYS360(#REF!,B189)))</f>
        <v>0</v>
      </c>
      <c r="D189" s="29"/>
      <c r="E189" s="50">
        <f>IF(Values_Entered,E188+1,"")</f>
        <v>165</v>
      </c>
      <c r="F189" s="54"/>
      <c r="G189" s="26"/>
      <c r="H189" s="56">
        <f t="shared" si="22"/>
        <v>0</v>
      </c>
      <c r="I189" s="56">
        <f t="shared" si="23"/>
        <v>0</v>
      </c>
      <c r="J189" s="27">
        <f t="shared" si="24"/>
        <v>0</v>
      </c>
      <c r="K189" s="73">
        <f t="shared" si="27"/>
        <v>0</v>
      </c>
      <c r="L189" s="73">
        <f t="shared" si="28"/>
        <v>0</v>
      </c>
      <c r="M189" s="56">
        <f t="shared" si="25"/>
        <v>0</v>
      </c>
      <c r="N189" s="28"/>
      <c r="O189" s="22"/>
    </row>
    <row r="190" spans="1:15" ht="15" customHeight="1">
      <c r="A190" s="50">
        <f>IF(AND(C189&gt;0,B189&gt;1),IF(Values_Entered,A189+0,""),IF(Values_Entered,A189+1,""))</f>
        <v>166</v>
      </c>
      <c r="B190" s="59">
        <f t="shared" si="26"/>
        <v>0</v>
      </c>
      <c r="C190" s="60">
        <f>IF(AND(C189&gt;0,B189&gt;0),(360/Pagos_Anuales)-C189,IF(OR(B190=0,B190="OK"),0,DAYS360(#REF!,B190)))</f>
        <v>0</v>
      </c>
      <c r="D190" s="29"/>
      <c r="E190" s="50">
        <f>IF(Values_Entered,E189+1,"")</f>
        <v>166</v>
      </c>
      <c r="F190" s="54"/>
      <c r="G190" s="26"/>
      <c r="H190" s="56">
        <f t="shared" si="22"/>
        <v>0</v>
      </c>
      <c r="I190" s="56">
        <f t="shared" si="23"/>
        <v>0</v>
      </c>
      <c r="J190" s="27">
        <f t="shared" si="24"/>
        <v>0</v>
      </c>
      <c r="K190" s="73">
        <f t="shared" si="27"/>
        <v>0</v>
      </c>
      <c r="L190" s="73">
        <f t="shared" si="28"/>
        <v>0</v>
      </c>
      <c r="M190" s="56">
        <f t="shared" si="25"/>
        <v>0</v>
      </c>
      <c r="N190" s="28"/>
      <c r="O190" s="22"/>
    </row>
    <row r="191" spans="1:15" ht="15" customHeight="1">
      <c r="A191" s="50">
        <f>IF(AND(C190&gt;0,B190&gt;1),IF(Values_Entered,A190+0,""),IF(Values_Entered,A190+1,""))</f>
        <v>167</v>
      </c>
      <c r="B191" s="59">
        <f t="shared" si="26"/>
        <v>0</v>
      </c>
      <c r="C191" s="60">
        <f>IF(AND(C190&gt;0,B190&gt;0),(360/Pagos_Anuales)-C190,IF(OR(B191=0,B191="OK"),0,DAYS360(#REF!,B191)))</f>
        <v>0</v>
      </c>
      <c r="D191" s="29"/>
      <c r="E191" s="50">
        <f>IF(Values_Entered,E190+1,"")</f>
        <v>167</v>
      </c>
      <c r="F191" s="54"/>
      <c r="G191" s="26"/>
      <c r="H191" s="56">
        <f t="shared" si="22"/>
        <v>0</v>
      </c>
      <c r="I191" s="56">
        <f t="shared" si="23"/>
        <v>0</v>
      </c>
      <c r="J191" s="27">
        <f t="shared" si="24"/>
        <v>0</v>
      </c>
      <c r="K191" s="73">
        <f t="shared" si="27"/>
        <v>0</v>
      </c>
      <c r="L191" s="73">
        <f t="shared" si="28"/>
        <v>0</v>
      </c>
      <c r="M191" s="56">
        <f t="shared" si="25"/>
        <v>0</v>
      </c>
      <c r="N191" s="28"/>
      <c r="O191" s="22"/>
    </row>
    <row r="192" spans="1:15" ht="15" customHeight="1">
      <c r="A192" s="50">
        <f>IF(AND(C191&gt;0,B191&gt;1),IF(Values_Entered,A191+0,""),IF(Values_Entered,A191+1,""))</f>
        <v>168</v>
      </c>
      <c r="B192" s="59">
        <f t="shared" si="26"/>
        <v>0</v>
      </c>
      <c r="C192" s="60">
        <f>IF(AND(C191&gt;0,B191&gt;0),(360/Pagos_Anuales)-C191,IF(OR(B192=0,B192="OK"),0,DAYS360(#REF!,B192)))</f>
        <v>0</v>
      </c>
      <c r="D192" s="29"/>
      <c r="E192" s="50">
        <f>IF(Values_Entered,E191+1,"")</f>
        <v>168</v>
      </c>
      <c r="F192" s="54"/>
      <c r="G192" s="26"/>
      <c r="H192" s="56">
        <f t="shared" si="22"/>
        <v>0</v>
      </c>
      <c r="I192" s="56">
        <f t="shared" si="23"/>
        <v>0</v>
      </c>
      <c r="J192" s="27">
        <f t="shared" si="24"/>
        <v>0</v>
      </c>
      <c r="K192" s="73">
        <f t="shared" si="27"/>
        <v>0</v>
      </c>
      <c r="L192" s="73">
        <f t="shared" si="28"/>
        <v>0</v>
      </c>
      <c r="M192" s="56">
        <f t="shared" si="25"/>
        <v>0</v>
      </c>
      <c r="N192" s="28"/>
      <c r="O192" s="22"/>
    </row>
    <row r="193" spans="1:15" ht="15" customHeight="1">
      <c r="A193" s="50">
        <f>IF(AND(C192&gt;0,B192&gt;1),IF(Values_Entered,A192+0,""),IF(Values_Entered,A192+1,""))</f>
        <v>169</v>
      </c>
      <c r="B193" s="59">
        <f t="shared" si="26"/>
        <v>0</v>
      </c>
      <c r="C193" s="60">
        <f>IF(AND(C192&gt;0,B192&gt;0),(360/Pagos_Anuales)-C192,IF(OR(B193=0,B193="OK"),0,DAYS360(#REF!,B193)))</f>
        <v>0</v>
      </c>
      <c r="D193" s="29"/>
      <c r="E193" s="50">
        <f>IF(Values_Entered,E192+1,"")</f>
        <v>169</v>
      </c>
      <c r="F193" s="54"/>
      <c r="G193" s="26"/>
      <c r="H193" s="56">
        <f t="shared" si="22"/>
        <v>0</v>
      </c>
      <c r="I193" s="56">
        <f t="shared" si="23"/>
        <v>0</v>
      </c>
      <c r="J193" s="27">
        <f t="shared" si="24"/>
        <v>0</v>
      </c>
      <c r="K193" s="73">
        <f t="shared" si="27"/>
        <v>0</v>
      </c>
      <c r="L193" s="73">
        <f t="shared" si="28"/>
        <v>0</v>
      </c>
      <c r="M193" s="56">
        <f t="shared" si="25"/>
        <v>0</v>
      </c>
      <c r="N193" s="28"/>
      <c r="O193" s="22"/>
    </row>
    <row r="194" spans="1:15" ht="15" customHeight="1">
      <c r="A194" s="50">
        <f>IF(AND(C193&gt;0,B193&gt;1),IF(Values_Entered,A193+0,""),IF(Values_Entered,A193+1,""))</f>
        <v>170</v>
      </c>
      <c r="B194" s="59">
        <f t="shared" si="26"/>
        <v>0</v>
      </c>
      <c r="C194" s="60">
        <f>IF(AND(C193&gt;0,B193&gt;0),(360/Pagos_Anuales)-C193,IF(OR(B194=0,B194="OK"),0,DAYS360(#REF!,B194)))</f>
        <v>0</v>
      </c>
      <c r="D194" s="29"/>
      <c r="E194" s="50">
        <f>IF(Values_Entered,E193+1,"")</f>
        <v>170</v>
      </c>
      <c r="F194" s="54"/>
      <c r="G194" s="26"/>
      <c r="H194" s="56">
        <f t="shared" si="22"/>
        <v>0</v>
      </c>
      <c r="I194" s="56">
        <f t="shared" si="23"/>
        <v>0</v>
      </c>
      <c r="J194" s="27">
        <f t="shared" si="24"/>
        <v>0</v>
      </c>
      <c r="K194" s="73">
        <f t="shared" si="27"/>
        <v>0</v>
      </c>
      <c r="L194" s="73">
        <f t="shared" si="28"/>
        <v>0</v>
      </c>
      <c r="M194" s="56">
        <f t="shared" si="25"/>
        <v>0</v>
      </c>
      <c r="N194" s="28"/>
      <c r="O194" s="22"/>
    </row>
    <row r="195" spans="1:15" ht="15" customHeight="1">
      <c r="A195" s="50">
        <f>IF(AND(C194&gt;0,B194&gt;1),IF(Values_Entered,A194+0,""),IF(Values_Entered,A194+1,""))</f>
        <v>171</v>
      </c>
      <c r="B195" s="59">
        <f t="shared" si="26"/>
        <v>0</v>
      </c>
      <c r="C195" s="60">
        <f>IF(AND(C194&gt;0,B194&gt;0),(360/Pagos_Anuales)-C194,IF(OR(B195=0,B195="OK"),0,DAYS360(#REF!,B195)))</f>
        <v>0</v>
      </c>
      <c r="D195" s="29"/>
      <c r="E195" s="50">
        <f>IF(Values_Entered,E194+1,"")</f>
        <v>171</v>
      </c>
      <c r="F195" s="54"/>
      <c r="G195" s="26"/>
      <c r="H195" s="56">
        <f t="shared" si="22"/>
        <v>0</v>
      </c>
      <c r="I195" s="56">
        <f t="shared" si="23"/>
        <v>0</v>
      </c>
      <c r="J195" s="27">
        <f t="shared" si="24"/>
        <v>0</v>
      </c>
      <c r="K195" s="73">
        <f t="shared" si="27"/>
        <v>0</v>
      </c>
      <c r="L195" s="73">
        <f t="shared" si="28"/>
        <v>0</v>
      </c>
      <c r="M195" s="56">
        <f t="shared" si="25"/>
        <v>0</v>
      </c>
      <c r="N195" s="28"/>
      <c r="O195" s="22"/>
    </row>
    <row r="196" spans="1:15" ht="15" customHeight="1">
      <c r="A196" s="50">
        <f>IF(AND(C195&gt;0,B195&gt;1),IF(Values_Entered,A195+0,""),IF(Values_Entered,A195+1,""))</f>
        <v>172</v>
      </c>
      <c r="B196" s="59">
        <f t="shared" si="26"/>
        <v>0</v>
      </c>
      <c r="C196" s="60">
        <f>IF(AND(C195&gt;0,B195&gt;0),(360/Pagos_Anuales)-C195,IF(OR(B196=0,B196="OK"),0,DAYS360(#REF!,B196)))</f>
        <v>0</v>
      </c>
      <c r="D196" s="29"/>
      <c r="E196" s="50">
        <f>IF(Values_Entered,E195+1,"")</f>
        <v>172</v>
      </c>
      <c r="F196" s="54"/>
      <c r="G196" s="26"/>
      <c r="H196" s="56">
        <f t="shared" si="22"/>
        <v>0</v>
      </c>
      <c r="I196" s="56">
        <f t="shared" si="23"/>
        <v>0</v>
      </c>
      <c r="J196" s="27">
        <f t="shared" si="24"/>
        <v>0</v>
      </c>
      <c r="K196" s="73">
        <f t="shared" si="27"/>
        <v>0</v>
      </c>
      <c r="L196" s="73">
        <f t="shared" si="28"/>
        <v>0</v>
      </c>
      <c r="M196" s="56">
        <f t="shared" si="25"/>
        <v>0</v>
      </c>
      <c r="N196" s="28"/>
      <c r="O196" s="22"/>
    </row>
    <row r="197" spans="1:15" ht="15" customHeight="1">
      <c r="A197" s="50">
        <f>IF(AND(C196&gt;0,B196&gt;1),IF(Values_Entered,A196+0,""),IF(Values_Entered,A196+1,""))</f>
        <v>173</v>
      </c>
      <c r="B197" s="59">
        <f t="shared" si="26"/>
        <v>0</v>
      </c>
      <c r="C197" s="60">
        <f>IF(AND(C196&gt;0,B196&gt;0),(360/Pagos_Anuales)-C196,IF(OR(B197=0,B197="OK"),0,DAYS360(#REF!,B197)))</f>
        <v>0</v>
      </c>
      <c r="D197" s="29"/>
      <c r="E197" s="50">
        <f>IF(Values_Entered,E196+1,"")</f>
        <v>173</v>
      </c>
      <c r="F197" s="54"/>
      <c r="G197" s="26"/>
      <c r="H197" s="56">
        <f t="shared" si="22"/>
        <v>0</v>
      </c>
      <c r="I197" s="56">
        <f t="shared" si="23"/>
        <v>0</v>
      </c>
      <c r="J197" s="27">
        <f t="shared" si="24"/>
        <v>0</v>
      </c>
      <c r="K197" s="73">
        <f t="shared" si="27"/>
        <v>0</v>
      </c>
      <c r="L197" s="73">
        <f t="shared" si="28"/>
        <v>0</v>
      </c>
      <c r="M197" s="56">
        <f t="shared" si="25"/>
        <v>0</v>
      </c>
      <c r="N197" s="28"/>
      <c r="O197" s="22"/>
    </row>
    <row r="198" spans="1:15" ht="15" customHeight="1">
      <c r="A198" s="50">
        <f>IF(AND(C197&gt;0,B197&gt;1),IF(Values_Entered,A197+0,""),IF(Values_Entered,A197+1,""))</f>
        <v>174</v>
      </c>
      <c r="B198" s="59">
        <f t="shared" si="26"/>
        <v>0</v>
      </c>
      <c r="C198" s="60">
        <f>IF(AND(C197&gt;0,B197&gt;0),(360/Pagos_Anuales)-C197,IF(OR(B198=0,B198="OK"),0,DAYS360(#REF!,B198)))</f>
        <v>0</v>
      </c>
      <c r="D198" s="29"/>
      <c r="E198" s="50">
        <f>IF(Values_Entered,E197+1,"")</f>
        <v>174</v>
      </c>
      <c r="F198" s="54"/>
      <c r="G198" s="26"/>
      <c r="H198" s="56">
        <f t="shared" si="22"/>
        <v>0</v>
      </c>
      <c r="I198" s="56">
        <f t="shared" si="23"/>
        <v>0</v>
      </c>
      <c r="J198" s="27">
        <f t="shared" si="24"/>
        <v>0</v>
      </c>
      <c r="K198" s="73">
        <f t="shared" si="27"/>
        <v>0</v>
      </c>
      <c r="L198" s="73">
        <f t="shared" si="28"/>
        <v>0</v>
      </c>
      <c r="M198" s="56">
        <f t="shared" si="25"/>
        <v>0</v>
      </c>
      <c r="N198" s="28"/>
      <c r="O198" s="22"/>
    </row>
    <row r="199" spans="1:15" ht="15" customHeight="1">
      <c r="A199" s="50">
        <f>IF(AND(C198&gt;0,B198&gt;1),IF(Values_Entered,A198+0,""),IF(Values_Entered,A198+1,""))</f>
        <v>175</v>
      </c>
      <c r="B199" s="59">
        <f t="shared" si="26"/>
        <v>0</v>
      </c>
      <c r="C199" s="60">
        <f>IF(AND(C198&gt;0,B198&gt;0),(360/Pagos_Anuales)-C198,IF(OR(B199=0,B199="OK"),0,DAYS360(#REF!,B199)))</f>
        <v>0</v>
      </c>
      <c r="D199" s="29"/>
      <c r="E199" s="50">
        <f>IF(Values_Entered,E198+1,"")</f>
        <v>175</v>
      </c>
      <c r="F199" s="54"/>
      <c r="G199" s="26"/>
      <c r="H199" s="56">
        <f t="shared" si="22"/>
        <v>0</v>
      </c>
      <c r="I199" s="56">
        <f t="shared" si="23"/>
        <v>0</v>
      </c>
      <c r="J199" s="27">
        <f t="shared" si="24"/>
        <v>0</v>
      </c>
      <c r="K199" s="73">
        <f t="shared" si="27"/>
        <v>0</v>
      </c>
      <c r="L199" s="73">
        <f t="shared" si="28"/>
        <v>0</v>
      </c>
      <c r="M199" s="56">
        <f t="shared" si="25"/>
        <v>0</v>
      </c>
      <c r="N199" s="28"/>
      <c r="O199" s="22"/>
    </row>
    <row r="200" spans="1:15" ht="15" customHeight="1">
      <c r="A200" s="50">
        <f>IF(AND(C199&gt;0,B199&gt;1),IF(Values_Entered,A199+0,""),IF(Values_Entered,A199+1,""))</f>
        <v>176</v>
      </c>
      <c r="B200" s="59">
        <f t="shared" si="26"/>
        <v>0</v>
      </c>
      <c r="C200" s="60">
        <f>IF(AND(C199&gt;0,B199&gt;0),(360/Pagos_Anuales)-C199,IF(OR(B200=0,B200="OK"),0,DAYS360(#REF!,B200)))</f>
        <v>0</v>
      </c>
      <c r="D200" s="29"/>
      <c r="E200" s="50">
        <f>IF(Values_Entered,E199+1,"")</f>
        <v>176</v>
      </c>
      <c r="F200" s="54"/>
      <c r="G200" s="26"/>
      <c r="H200" s="56">
        <f t="shared" si="22"/>
        <v>0</v>
      </c>
      <c r="I200" s="56">
        <f t="shared" si="23"/>
        <v>0</v>
      </c>
      <c r="J200" s="27">
        <f t="shared" si="24"/>
        <v>0</v>
      </c>
      <c r="K200" s="73">
        <f t="shared" si="27"/>
        <v>0</v>
      </c>
      <c r="L200" s="73">
        <f t="shared" si="28"/>
        <v>0</v>
      </c>
      <c r="M200" s="56">
        <f t="shared" si="25"/>
        <v>0</v>
      </c>
      <c r="N200" s="28"/>
      <c r="O200" s="22"/>
    </row>
    <row r="201" spans="1:15" ht="15" customHeight="1">
      <c r="A201" s="50">
        <f>IF(AND(C200&gt;0,B200&gt;1),IF(Values_Entered,A200+0,""),IF(Values_Entered,A200+1,""))</f>
        <v>177</v>
      </c>
      <c r="B201" s="59">
        <f t="shared" si="26"/>
        <v>0</v>
      </c>
      <c r="C201" s="60">
        <f>IF(AND(C200&gt;0,B200&gt;0),(360/Pagos_Anuales)-C200,IF(OR(B201=0,B201="OK"),0,DAYS360(#REF!,B201)))</f>
        <v>0</v>
      </c>
      <c r="D201" s="29"/>
      <c r="E201" s="50">
        <f>IF(Values_Entered,E200+1,"")</f>
        <v>177</v>
      </c>
      <c r="F201" s="54"/>
      <c r="G201" s="26"/>
      <c r="H201" s="56">
        <f t="shared" si="22"/>
        <v>0</v>
      </c>
      <c r="I201" s="56">
        <f t="shared" si="23"/>
        <v>0</v>
      </c>
      <c r="J201" s="27">
        <f t="shared" si="24"/>
        <v>0</v>
      </c>
      <c r="K201" s="73">
        <f t="shared" si="27"/>
        <v>0</v>
      </c>
      <c r="L201" s="73">
        <f t="shared" si="28"/>
        <v>0</v>
      </c>
      <c r="M201" s="56">
        <f t="shared" si="25"/>
        <v>0</v>
      </c>
      <c r="N201" s="28"/>
      <c r="O201" s="22"/>
    </row>
  </sheetData>
  <sheetProtection algorithmName="SHA-512" hashValue="47CYQNjQ1Di5B0G7WEuqa1NPFRAxDIXcIewV3ilRiZ9OYCfByYWZ/xtmlz6UAN5k9z7K7KpkHlP0Nb3mBy8bRA==" saltValue="2xKcDXL87TNknSSm41bSbg==" spinCount="100000" sheet="1" objects="1" scenarios="1"/>
  <mergeCells count="21">
    <mergeCell ref="I10:O10"/>
    <mergeCell ref="E17:F17"/>
    <mergeCell ref="E1:F1"/>
    <mergeCell ref="E2:F2"/>
    <mergeCell ref="E5:G5"/>
    <mergeCell ref="F8:G8"/>
    <mergeCell ref="F9:G9"/>
    <mergeCell ref="E11:F11"/>
    <mergeCell ref="E4:G4"/>
    <mergeCell ref="E7:H7"/>
    <mergeCell ref="E12:F12"/>
    <mergeCell ref="F10:G10"/>
    <mergeCell ref="E15:F15"/>
    <mergeCell ref="E13:F13"/>
    <mergeCell ref="E16:F16"/>
    <mergeCell ref="E6:F6"/>
    <mergeCell ref="E18:F18"/>
    <mergeCell ref="E14:F14"/>
    <mergeCell ref="A22:C22"/>
    <mergeCell ref="E20:G20"/>
    <mergeCell ref="E22:I22"/>
  </mergeCells>
  <conditionalFormatting sqref="C25">
    <cfRule type="expression" priority="60" dxfId="25" stopIfTrue="1">
      <formula>#REF!&gt;0</formula>
    </cfRule>
  </conditionalFormatting>
  <conditionalFormatting sqref="A25 C26:C201">
    <cfRule type="expression" priority="61" dxfId="24" stopIfTrue="1">
      <formula>#REF!&gt;0</formula>
    </cfRule>
  </conditionalFormatting>
  <conditionalFormatting sqref="E5:G5 E6 G6">
    <cfRule type="expression" priority="71" dxfId="23" stopIfTrue="1">
      <formula>$H$5</formula>
    </cfRule>
  </conditionalFormatting>
  <conditionalFormatting sqref="K9">
    <cfRule type="expression" priority="36" dxfId="22">
      <formula>$I$18=1</formula>
    </cfRule>
  </conditionalFormatting>
  <conditionalFormatting sqref="N7">
    <cfRule type="containsText" priority="34" dxfId="21" operator="containsText" text="OK">
      <formula>NOT(ISERROR(SEARCH("OK",N7)))</formula>
    </cfRule>
    <cfRule type="containsText" priority="35" dxfId="20" operator="containsText" text="REVISAR TASA BENEF">
      <formula>NOT(ISERROR(SEARCH("REVISAR TASA BENEF",N7)))</formula>
    </cfRule>
  </conditionalFormatting>
  <conditionalFormatting sqref="L26:L201">
    <cfRule type="expression" priority="31" dxfId="19" stopIfTrue="1">
      <formula>$E26&lt;=$O$21</formula>
    </cfRule>
  </conditionalFormatting>
  <conditionalFormatting sqref="F25:G201">
    <cfRule type="expression" priority="30" dxfId="18" stopIfTrue="1">
      <formula>$E25&lt;=$M$1</formula>
    </cfRule>
  </conditionalFormatting>
  <conditionalFormatting sqref="M26:M201 F97:G201">
    <cfRule type="expression" priority="29" dxfId="18" stopIfTrue="1">
      <formula>$E26&lt;=$O$21</formula>
    </cfRule>
  </conditionalFormatting>
  <conditionalFormatting sqref="L27:L201">
    <cfRule type="expression" priority="28" dxfId="16" stopIfTrue="1">
      <formula>$E27&lt;=$O$21</formula>
    </cfRule>
  </conditionalFormatting>
  <conditionalFormatting sqref="M27:M201">
    <cfRule type="expression" priority="27" dxfId="18" stopIfTrue="1">
      <formula>$E27&lt;=$O$21</formula>
    </cfRule>
  </conditionalFormatting>
  <conditionalFormatting sqref="E2:E3 G2:G3">
    <cfRule type="expression" priority="242" dxfId="14" stopIfTrue="1">
      <formula>#REF!&gt;0</formula>
    </cfRule>
  </conditionalFormatting>
  <conditionalFormatting sqref="E20:G20">
    <cfRule type="containsText" priority="19" dxfId="13" operator="containsText" text="NORMALIZACION VIABLE">
      <formula>NOT(ISERROR(SEARCH("NORMALIZACION VIABLE",E20)))</formula>
    </cfRule>
  </conditionalFormatting>
  <conditionalFormatting sqref="I11">
    <cfRule type="expression" priority="7" dxfId="12" stopIfTrue="1">
      <formula>$I$18=1</formula>
    </cfRule>
  </conditionalFormatting>
  <conditionalFormatting sqref="H25:L201">
    <cfRule type="expression" priority="267" dxfId="11" stopIfTrue="1">
      <formula>$E25&lt;=$M$1</formula>
    </cfRule>
  </conditionalFormatting>
  <conditionalFormatting sqref="F97:F201 G97:G112">
    <cfRule type="expression" priority="270" dxfId="18" stopIfTrue="1">
      <formula>$A97&lt;=$O$21</formula>
    </cfRule>
  </conditionalFormatting>
  <conditionalFormatting sqref="E25:E201">
    <cfRule type="expression" priority="272" dxfId="11" stopIfTrue="1">
      <formula>$A25&lt;=$M$1</formula>
    </cfRule>
  </conditionalFormatting>
  <conditionalFormatting sqref="B25:B201">
    <cfRule type="expression" priority="273" dxfId="8" stopIfTrue="1">
      <formula>$A25&lt;=$M$21</formula>
    </cfRule>
  </conditionalFormatting>
  <conditionalFormatting sqref="E20">
    <cfRule type="containsText" priority="276" dxfId="7" operator="containsText" text="PUNTOS SUPERAN">
      <formula>NOT(ISERROR(SEARCH("PUNTOS SUPERAN",E20)))</formula>
    </cfRule>
    <cfRule type="expression" priority="277" dxfId="7">
      <formula>N11-G18&lt;0</formula>
    </cfRule>
    <cfRule type="expression" priority="278" dxfId="5" stopIfTrue="1">
      <formula>N11-G16&gt;=0</formula>
    </cfRule>
  </conditionalFormatting>
  <conditionalFormatting sqref="A26:A201">
    <cfRule type="expression" priority="279" dxfId="24" stopIfTrue="1">
      <formula>$A26&lt;=$M$21</formula>
    </cfRule>
  </conditionalFormatting>
  <conditionalFormatting sqref="M25:M201">
    <cfRule type="expression" priority="6" dxfId="16" stopIfTrue="1">
      <formula>$E25&lt;=$M$1</formula>
    </cfRule>
  </conditionalFormatting>
  <conditionalFormatting sqref="I7">
    <cfRule type="expression" priority="4" dxfId="2">
      <formula>$G$15=0</formula>
    </cfRule>
  </conditionalFormatting>
  <conditionalFormatting sqref="M25:M201">
    <cfRule type="expression" priority="3" dxfId="1">
      <formula>$G$15&lt;=0</formula>
    </cfRule>
  </conditionalFormatting>
  <conditionalFormatting sqref="M22:M201">
    <cfRule type="expression" priority="1" dxfId="1">
      <formula>$G$15&lt;=0</formula>
    </cfRule>
  </conditionalFormatting>
  <dataValidations count="4">
    <dataValidation type="list" allowBlank="1" showInputMessage="1" showErrorMessage="1" sqref="E7:H7">
      <formula1>INDIRECT($G$6)</formula1>
    </dataValidation>
    <dataValidation type="list" allowBlank="1" showInputMessage="1" showErrorMessage="1" sqref="E2:F2">
      <formula1>Hoja2!$J$1:$J$2</formula1>
    </dataValidation>
    <dataValidation type="list" allowBlank="1" showInputMessage="1" showErrorMessage="1" sqref="E4:G4">
      <formula1>Hoja2!$I$1:$I$2</formula1>
    </dataValidation>
    <dataValidation type="list" allowBlank="1" showInputMessage="1" showErrorMessage="1" sqref="G6">
      <formula1>Hoja2!$K$2:$K$15</formula1>
    </dataValidation>
  </dataValidations>
  <printOptions horizontalCentered="1" verticalCentered="1"/>
  <pageMargins left="0.1968503937007874" right="0.1968503937007874" top="0.1968503937007874" bottom="0.1968503937007874" header="0" footer="0"/>
  <pageSetup orientation="landscape" paperSize="1" scale="52" r:id="rId4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1" name="Button 18">
              <controlPr locked="0" defaultSize="0" print="0" autoLine="0" autoPict="0">
                <macro>[0]!borrar</macro>
                <anchor moveWithCells="1" sizeWithCells="1">
                  <from>
                    <xdr:col>14</xdr:col>
                    <xdr:colOff>266700</xdr:colOff>
                    <xdr:row>5</xdr:row>
                    <xdr:rowOff>438150</xdr:rowOff>
                  </from>
                  <to>
                    <xdr:col>15</xdr:col>
                    <xdr:colOff>485775</xdr:colOff>
                    <xdr:row>6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F28055-D9CA-4CF9-988D-7FC1B12FEF72}">
  <sheetPr codeName="Hoja3"/>
  <dimension ref="A1:K413"/>
  <sheetViews>
    <sheetView workbookViewId="0" topLeftCell="A1">
      <pane ySplit="1" topLeftCell="A383" activePane="bottomLeft" state="frozen"/>
      <selection pane="topLeft" activeCell="A1" sqref="A1"/>
      <selection pane="bottomLeft" activeCell="D413" sqref="D413"/>
    </sheetView>
  </sheetViews>
  <sheetFormatPr defaultColWidth="11.424285714285714" defaultRowHeight="15"/>
  <cols>
    <col min="1" max="1" width="6.571428571428571" style="36" customWidth="1"/>
    <col min="2" max="2" width="85.42857142857143" style="36" bestFit="1" customWidth="1"/>
    <col min="3" max="3" width="10" style="36" customWidth="1"/>
    <col min="4" max="4" width="11.428571428571429" style="36"/>
    <col min="5" max="5" width="9.714285714285714" style="36" customWidth="1"/>
    <col min="6" max="7" width="9.428571428571429" style="36" customWidth="1"/>
    <col min="8" max="8" width="2.7142857142857144" style="36" customWidth="1"/>
    <col min="9" max="9" width="11.428571428571429" style="36"/>
    <col min="10" max="10" width="5.142857142857143" style="36" customWidth="1"/>
    <col min="11" max="16384" width="11.428571428571429" style="36"/>
  </cols>
  <sheetData>
    <row r="1" spans="1:11" ht="30">
      <c r="A1" s="63" t="s">
        <v>53</v>
      </c>
      <c r="B1" s="63" t="s">
        <v>302</v>
      </c>
      <c r="C1" s="63" t="s">
        <v>283</v>
      </c>
      <c r="D1" s="63" t="s">
        <v>284</v>
      </c>
      <c r="E1" s="63" t="s">
        <v>285</v>
      </c>
      <c r="F1" s="63" t="s">
        <v>286</v>
      </c>
      <c r="G1" s="63" t="s">
        <v>405</v>
      </c>
      <c r="H1" s="63"/>
      <c r="I1" s="36" t="s">
        <v>7</v>
      </c>
      <c r="J1" s="37" t="s">
        <v>40</v>
      </c>
      <c r="K1" s="36" t="s">
        <v>53</v>
      </c>
    </row>
    <row r="2" spans="1:11" ht="15">
      <c r="A2" s="36" t="s">
        <v>391</v>
      </c>
      <c r="B2" s="36" t="s">
        <v>43</v>
      </c>
      <c r="C2" s="36">
        <v>6</v>
      </c>
      <c r="D2" s="36">
        <v>3</v>
      </c>
      <c r="E2" s="36">
        <v>-2</v>
      </c>
      <c r="I2" s="36" t="s">
        <v>287</v>
      </c>
      <c r="J2" s="37" t="s">
        <v>38</v>
      </c>
      <c r="K2" s="36" t="s">
        <v>391</v>
      </c>
    </row>
    <row r="3" spans="1:11" ht="15">
      <c r="A3" s="36" t="s">
        <v>391</v>
      </c>
      <c r="B3" s="36" t="s">
        <v>44</v>
      </c>
      <c r="C3" s="36">
        <v>6</v>
      </c>
      <c r="D3" s="36" t="s">
        <v>72</v>
      </c>
      <c r="E3" s="36">
        <v>-2</v>
      </c>
      <c r="K3" s="36" t="s">
        <v>392</v>
      </c>
    </row>
    <row r="4" spans="1:11" ht="15">
      <c r="A4" s="36" t="s">
        <v>391</v>
      </c>
      <c r="B4" s="36" t="s">
        <v>9</v>
      </c>
      <c r="C4" s="36">
        <v>6</v>
      </c>
      <c r="D4" s="36">
        <v>3</v>
      </c>
      <c r="E4" s="36">
        <v>-2</v>
      </c>
      <c r="K4" s="36" t="s">
        <v>393</v>
      </c>
    </row>
    <row r="5" spans="1:11" ht="15">
      <c r="A5" s="36" t="s">
        <v>391</v>
      </c>
      <c r="B5" s="36" t="s">
        <v>11</v>
      </c>
      <c r="C5" s="36">
        <v>7</v>
      </c>
      <c r="D5" s="36" t="s">
        <v>72</v>
      </c>
      <c r="E5" s="36">
        <v>-2</v>
      </c>
      <c r="K5" s="36" t="s">
        <v>394</v>
      </c>
    </row>
    <row r="6" spans="1:11" ht="15">
      <c r="A6" s="36" t="s">
        <v>391</v>
      </c>
      <c r="B6" s="36" t="s">
        <v>8</v>
      </c>
      <c r="C6" s="36">
        <v>8</v>
      </c>
      <c r="D6" s="36" t="s">
        <v>72</v>
      </c>
      <c r="E6" s="36">
        <v>-2</v>
      </c>
      <c r="K6" s="36" t="s">
        <v>395</v>
      </c>
    </row>
    <row r="7" spans="1:11" ht="15">
      <c r="A7" s="36" t="s">
        <v>391</v>
      </c>
      <c r="B7" s="36" t="s">
        <v>10</v>
      </c>
      <c r="C7" s="36">
        <v>8</v>
      </c>
      <c r="D7" s="36" t="s">
        <v>72</v>
      </c>
      <c r="E7" s="36">
        <v>-2</v>
      </c>
      <c r="K7" s="36" t="s">
        <v>396</v>
      </c>
    </row>
    <row r="8" spans="1:11" ht="15">
      <c r="A8" s="36" t="s">
        <v>391</v>
      </c>
      <c r="B8" s="36" t="s">
        <v>47</v>
      </c>
      <c r="C8" s="36">
        <v>3.50</v>
      </c>
      <c r="D8" s="36">
        <v>1</v>
      </c>
      <c r="E8" s="36">
        <v>0</v>
      </c>
      <c r="K8" s="36" t="s">
        <v>397</v>
      </c>
    </row>
    <row r="9" spans="1:11" ht="15">
      <c r="A9" s="36" t="s">
        <v>391</v>
      </c>
      <c r="B9" s="36" t="s">
        <v>48</v>
      </c>
      <c r="C9" s="36">
        <v>4.50</v>
      </c>
      <c r="D9" s="36" t="s">
        <v>72</v>
      </c>
      <c r="E9" s="36">
        <v>0</v>
      </c>
      <c r="K9" s="36" t="s">
        <v>398</v>
      </c>
    </row>
    <row r="10" spans="1:11" ht="15">
      <c r="A10" s="36" t="s">
        <v>391</v>
      </c>
      <c r="B10" s="36" t="s">
        <v>49</v>
      </c>
      <c r="C10" s="36">
        <v>6</v>
      </c>
      <c r="D10" s="36">
        <v>3</v>
      </c>
      <c r="E10" s="36">
        <v>0</v>
      </c>
      <c r="K10" s="36" t="s">
        <v>399</v>
      </c>
    </row>
    <row r="11" spans="1:11" ht="15">
      <c r="A11" s="36" t="s">
        <v>391</v>
      </c>
      <c r="B11" s="36" t="s">
        <v>27</v>
      </c>
      <c r="C11" s="36">
        <v>3.50</v>
      </c>
      <c r="D11" s="36">
        <v>1</v>
      </c>
      <c r="E11" s="36">
        <v>0</v>
      </c>
      <c r="K11" s="36" t="s">
        <v>400</v>
      </c>
    </row>
    <row r="12" spans="1:11" ht="15">
      <c r="A12" s="36" t="s">
        <v>391</v>
      </c>
      <c r="B12" s="36" t="s">
        <v>29</v>
      </c>
      <c r="C12" s="36">
        <v>4.50</v>
      </c>
      <c r="D12" s="36" t="s">
        <v>72</v>
      </c>
      <c r="E12" s="36">
        <v>0</v>
      </c>
      <c r="K12" s="36" t="s">
        <v>401</v>
      </c>
    </row>
    <row r="13" spans="1:11" ht="15">
      <c r="A13" s="36" t="s">
        <v>391</v>
      </c>
      <c r="B13" s="36" t="s">
        <v>26</v>
      </c>
      <c r="C13" s="36">
        <v>3.50</v>
      </c>
      <c r="D13" s="36">
        <v>1</v>
      </c>
      <c r="E13" s="36">
        <v>0</v>
      </c>
      <c r="K13" s="36" t="s">
        <v>402</v>
      </c>
    </row>
    <row r="14" spans="1:11" ht="15">
      <c r="A14" s="36" t="s">
        <v>391</v>
      </c>
      <c r="B14" s="36" t="s">
        <v>28</v>
      </c>
      <c r="C14" s="36">
        <v>4.50</v>
      </c>
      <c r="D14" s="36" t="s">
        <v>72</v>
      </c>
      <c r="E14" s="36">
        <v>0</v>
      </c>
      <c r="K14" s="36" t="s">
        <v>403</v>
      </c>
    </row>
    <row r="15" spans="1:11" ht="15">
      <c r="A15" s="36" t="s">
        <v>392</v>
      </c>
      <c r="B15" s="36" t="s">
        <v>55</v>
      </c>
      <c r="C15" s="36">
        <v>6</v>
      </c>
      <c r="D15" s="36">
        <v>3</v>
      </c>
      <c r="E15" s="36">
        <v>-2</v>
      </c>
      <c r="K15" s="36" t="s">
        <v>404</v>
      </c>
    </row>
    <row r="16" spans="1:5" ht="15">
      <c r="A16" s="36" t="s">
        <v>392</v>
      </c>
      <c r="B16" s="36" t="s">
        <v>13</v>
      </c>
      <c r="C16" s="36">
        <v>7</v>
      </c>
      <c r="D16" s="36">
        <v>3</v>
      </c>
      <c r="E16" s="36">
        <v>-2</v>
      </c>
    </row>
    <row r="17" spans="1:5" ht="15">
      <c r="A17" s="36" t="s">
        <v>392</v>
      </c>
      <c r="B17" s="36" t="s">
        <v>12</v>
      </c>
      <c r="C17" s="36">
        <v>8</v>
      </c>
      <c r="D17" s="36" t="s">
        <v>72</v>
      </c>
      <c r="E17" s="36">
        <v>-2</v>
      </c>
    </row>
    <row r="18" spans="1:5" ht="15">
      <c r="A18" s="36" t="s">
        <v>393</v>
      </c>
      <c r="B18" s="36" t="s">
        <v>45</v>
      </c>
      <c r="C18" s="36">
        <v>5</v>
      </c>
      <c r="D18" s="36" t="s">
        <v>72</v>
      </c>
      <c r="E18" s="36">
        <v>2</v>
      </c>
    </row>
    <row r="19" spans="1:5" ht="15">
      <c r="A19" s="36" t="s">
        <v>393</v>
      </c>
      <c r="B19" s="36" t="s">
        <v>15</v>
      </c>
      <c r="C19" s="36">
        <v>6</v>
      </c>
      <c r="D19" s="36" t="s">
        <v>72</v>
      </c>
      <c r="E19" s="36">
        <v>2</v>
      </c>
    </row>
    <row r="20" spans="1:5" ht="15">
      <c r="A20" s="36" t="s">
        <v>393</v>
      </c>
      <c r="B20" s="36" t="s">
        <v>14</v>
      </c>
      <c r="C20" s="36">
        <v>6</v>
      </c>
      <c r="D20" s="36" t="s">
        <v>72</v>
      </c>
      <c r="E20" s="36">
        <v>0</v>
      </c>
    </row>
    <row r="21" spans="1:5" ht="15">
      <c r="A21" s="36" t="s">
        <v>393</v>
      </c>
      <c r="B21" s="36" t="s">
        <v>46</v>
      </c>
      <c r="C21" s="36">
        <v>6</v>
      </c>
      <c r="D21" s="36" t="s">
        <v>72</v>
      </c>
      <c r="E21" s="36">
        <v>1</v>
      </c>
    </row>
    <row r="22" spans="1:5" ht="15">
      <c r="A22" s="36" t="s">
        <v>393</v>
      </c>
      <c r="B22" s="36" t="s">
        <v>25</v>
      </c>
      <c r="C22" s="36">
        <v>7</v>
      </c>
      <c r="D22" s="36" t="s">
        <v>72</v>
      </c>
      <c r="E22" s="36">
        <v>0</v>
      </c>
    </row>
    <row r="23" spans="1:5" ht="15">
      <c r="A23" s="36" t="s">
        <v>393</v>
      </c>
      <c r="B23" s="36" t="s">
        <v>24</v>
      </c>
      <c r="C23" s="36">
        <v>6</v>
      </c>
      <c r="D23" s="36" t="s">
        <v>72</v>
      </c>
      <c r="E23" s="36">
        <v>-1</v>
      </c>
    </row>
    <row r="24" spans="1:5" ht="15">
      <c r="A24" s="36" t="s">
        <v>394</v>
      </c>
      <c r="B24" s="36" t="s">
        <v>17</v>
      </c>
      <c r="C24" s="36">
        <v>6</v>
      </c>
      <c r="D24" s="36" t="s">
        <v>72</v>
      </c>
      <c r="E24" s="36">
        <v>2</v>
      </c>
    </row>
    <row r="25" spans="1:5" ht="15">
      <c r="A25" s="36" t="s">
        <v>394</v>
      </c>
      <c r="B25" s="36" t="s">
        <v>16</v>
      </c>
      <c r="C25" s="36">
        <v>5</v>
      </c>
      <c r="D25" s="36" t="s">
        <v>72</v>
      </c>
      <c r="E25" s="36">
        <v>1</v>
      </c>
    </row>
    <row r="26" spans="1:5" ht="15">
      <c r="A26" s="36" t="s">
        <v>395</v>
      </c>
      <c r="B26" s="36" t="s">
        <v>19</v>
      </c>
      <c r="C26" s="36">
        <v>6</v>
      </c>
      <c r="D26" s="36" t="s">
        <v>72</v>
      </c>
      <c r="E26" s="36">
        <v>2</v>
      </c>
    </row>
    <row r="27" spans="1:5" ht="15">
      <c r="A27" s="36" t="s">
        <v>395</v>
      </c>
      <c r="B27" s="36" t="s">
        <v>18</v>
      </c>
      <c r="C27" s="36">
        <v>5</v>
      </c>
      <c r="D27" s="36" t="s">
        <v>72</v>
      </c>
      <c r="E27" s="36">
        <v>1</v>
      </c>
    </row>
    <row r="28" spans="1:5" ht="15">
      <c r="A28" s="36" t="s">
        <v>396</v>
      </c>
      <c r="B28" s="36" t="s">
        <v>21</v>
      </c>
      <c r="C28" s="36">
        <v>6</v>
      </c>
      <c r="D28" s="36" t="s">
        <v>72</v>
      </c>
      <c r="E28" s="36">
        <v>2</v>
      </c>
    </row>
    <row r="29" spans="1:5" ht="15">
      <c r="A29" s="36" t="s">
        <v>396</v>
      </c>
      <c r="B29" s="36" t="s">
        <v>20</v>
      </c>
      <c r="C29" s="36">
        <v>5</v>
      </c>
      <c r="D29" s="36" t="s">
        <v>72</v>
      </c>
      <c r="E29" s="36">
        <v>1</v>
      </c>
    </row>
    <row r="30" spans="1:5" ht="15">
      <c r="A30" s="36" t="s">
        <v>397</v>
      </c>
      <c r="B30" s="36" t="s">
        <v>23</v>
      </c>
      <c r="C30" s="36">
        <v>6</v>
      </c>
      <c r="D30" s="36" t="s">
        <v>72</v>
      </c>
      <c r="E30" s="36">
        <v>2</v>
      </c>
    </row>
    <row r="31" spans="1:5" ht="15">
      <c r="A31" s="36" t="s">
        <v>397</v>
      </c>
      <c r="B31" s="36" t="s">
        <v>22</v>
      </c>
      <c r="C31" s="36">
        <v>5</v>
      </c>
      <c r="D31" s="36" t="s">
        <v>72</v>
      </c>
      <c r="E31" s="36">
        <v>1</v>
      </c>
    </row>
    <row r="32" spans="1:5" ht="15">
      <c r="A32" s="36" t="s">
        <v>397</v>
      </c>
      <c r="B32" s="36" t="s">
        <v>30</v>
      </c>
      <c r="C32" s="36">
        <v>2</v>
      </c>
      <c r="D32" s="36" t="s">
        <v>72</v>
      </c>
      <c r="E32" s="36">
        <v>0</v>
      </c>
    </row>
    <row r="33" spans="1:5" ht="15">
      <c r="A33" s="36" t="s">
        <v>397</v>
      </c>
      <c r="B33" s="36" t="s">
        <v>31</v>
      </c>
      <c r="C33" s="36">
        <v>2</v>
      </c>
      <c r="D33" s="36" t="s">
        <v>72</v>
      </c>
      <c r="E33" s="36">
        <v>0</v>
      </c>
    </row>
    <row r="34" spans="1:5" ht="15">
      <c r="A34" s="36" t="s">
        <v>398</v>
      </c>
      <c r="B34" s="36" t="s">
        <v>73</v>
      </c>
      <c r="C34" s="36">
        <v>5</v>
      </c>
      <c r="D34" s="36" t="s">
        <v>72</v>
      </c>
      <c r="E34" s="36">
        <v>0</v>
      </c>
    </row>
    <row r="35" spans="1:5" ht="15">
      <c r="A35" s="36" t="s">
        <v>398</v>
      </c>
      <c r="B35" s="36" t="s">
        <v>74</v>
      </c>
      <c r="C35" s="36">
        <v>6</v>
      </c>
      <c r="D35" s="36" t="s">
        <v>72</v>
      </c>
      <c r="E35" s="36">
        <v>0</v>
      </c>
    </row>
    <row r="36" spans="1:5" ht="15">
      <c r="A36" s="36" t="s">
        <v>398</v>
      </c>
      <c r="B36" s="36" t="s">
        <v>75</v>
      </c>
      <c r="C36" s="36">
        <v>5</v>
      </c>
      <c r="D36" s="36" t="s">
        <v>72</v>
      </c>
      <c r="E36" s="36">
        <v>2</v>
      </c>
    </row>
    <row r="37" spans="1:5" ht="15">
      <c r="A37" s="36" t="s">
        <v>398</v>
      </c>
      <c r="B37" s="36" t="s">
        <v>76</v>
      </c>
      <c r="C37" s="36">
        <v>7</v>
      </c>
      <c r="D37" s="36" t="s">
        <v>72</v>
      </c>
      <c r="E37" s="36">
        <v>0</v>
      </c>
    </row>
    <row r="38" spans="1:5" ht="15">
      <c r="A38" s="36" t="s">
        <v>398</v>
      </c>
      <c r="B38" s="36" t="s">
        <v>77</v>
      </c>
      <c r="C38" s="36">
        <v>6</v>
      </c>
      <c r="D38" s="36" t="s">
        <v>72</v>
      </c>
      <c r="E38" s="36">
        <v>1</v>
      </c>
    </row>
    <row r="39" spans="1:5" ht="15">
      <c r="A39" s="36" t="s">
        <v>398</v>
      </c>
      <c r="B39" s="36" t="s">
        <v>78</v>
      </c>
      <c r="C39" s="36">
        <v>6</v>
      </c>
      <c r="D39" s="36" t="s">
        <v>72</v>
      </c>
      <c r="E39" s="36">
        <v>0</v>
      </c>
    </row>
    <row r="40" spans="1:5" ht="15">
      <c r="A40" s="36" t="s">
        <v>398</v>
      </c>
      <c r="B40" s="36" t="s">
        <v>79</v>
      </c>
      <c r="C40" s="36">
        <v>4</v>
      </c>
      <c r="D40" s="36" t="s">
        <v>72</v>
      </c>
      <c r="E40" s="36">
        <v>1</v>
      </c>
    </row>
    <row r="41" spans="1:5" ht="15">
      <c r="A41" s="36" t="s">
        <v>398</v>
      </c>
      <c r="B41" s="36" t="s">
        <v>80</v>
      </c>
      <c r="C41" s="36">
        <v>5</v>
      </c>
      <c r="D41" s="36" t="s">
        <v>72</v>
      </c>
      <c r="E41" s="36">
        <v>1</v>
      </c>
    </row>
    <row r="42" spans="1:5" ht="15">
      <c r="A42" s="36" t="s">
        <v>398</v>
      </c>
      <c r="B42" s="36" t="s">
        <v>81</v>
      </c>
      <c r="C42" s="36">
        <v>6</v>
      </c>
      <c r="D42" s="36" t="s">
        <v>72</v>
      </c>
      <c r="E42" s="36">
        <v>1</v>
      </c>
    </row>
    <row r="43" spans="1:5" ht="15">
      <c r="A43" s="36" t="s">
        <v>398</v>
      </c>
      <c r="B43" s="36" t="s">
        <v>82</v>
      </c>
      <c r="C43" s="36">
        <v>5</v>
      </c>
      <c r="D43" s="36" t="s">
        <v>72</v>
      </c>
      <c r="E43" s="36">
        <v>2</v>
      </c>
    </row>
    <row r="44" spans="1:5" ht="15">
      <c r="A44" s="36" t="s">
        <v>398</v>
      </c>
      <c r="B44" s="36" t="s">
        <v>83</v>
      </c>
      <c r="C44" s="36">
        <v>5</v>
      </c>
      <c r="D44" s="36" t="s">
        <v>72</v>
      </c>
      <c r="E44" s="36">
        <v>1</v>
      </c>
    </row>
    <row r="45" spans="1:5" ht="15">
      <c r="A45" s="36" t="s">
        <v>398</v>
      </c>
      <c r="B45" s="36" t="s">
        <v>84</v>
      </c>
      <c r="C45" s="36">
        <v>5</v>
      </c>
      <c r="D45" s="36" t="s">
        <v>72</v>
      </c>
      <c r="E45" s="36">
        <v>2</v>
      </c>
    </row>
    <row r="46" spans="1:5" ht="15">
      <c r="A46" s="36" t="s">
        <v>398</v>
      </c>
      <c r="B46" s="36" t="s">
        <v>85</v>
      </c>
      <c r="C46" s="36">
        <v>5</v>
      </c>
      <c r="D46" s="36" t="s">
        <v>72</v>
      </c>
      <c r="E46" s="36">
        <v>1</v>
      </c>
    </row>
    <row r="47" spans="1:5" ht="15">
      <c r="A47" s="36" t="s">
        <v>398</v>
      </c>
      <c r="B47" s="36" t="s">
        <v>86</v>
      </c>
      <c r="C47" s="36">
        <v>5</v>
      </c>
      <c r="D47" s="36" t="s">
        <v>72</v>
      </c>
      <c r="E47" s="36">
        <v>2</v>
      </c>
    </row>
    <row r="48" spans="1:5" ht="15">
      <c r="A48" s="36" t="s">
        <v>398</v>
      </c>
      <c r="B48" s="36" t="s">
        <v>87</v>
      </c>
      <c r="C48" s="36">
        <v>5</v>
      </c>
      <c r="D48" s="36" t="s">
        <v>72</v>
      </c>
      <c r="E48" s="36">
        <v>2</v>
      </c>
    </row>
    <row r="49" spans="1:5" ht="15">
      <c r="A49" s="36" t="s">
        <v>398</v>
      </c>
      <c r="B49" s="36" t="s">
        <v>88</v>
      </c>
      <c r="C49" s="36">
        <v>5</v>
      </c>
      <c r="D49" s="36" t="s">
        <v>72</v>
      </c>
      <c r="E49" s="36">
        <v>1</v>
      </c>
    </row>
    <row r="50" spans="1:5" ht="15">
      <c r="A50" s="36" t="s">
        <v>398</v>
      </c>
      <c r="B50" s="36" t="s">
        <v>32</v>
      </c>
      <c r="C50" s="36">
        <v>2</v>
      </c>
      <c r="D50" s="36" t="s">
        <v>72</v>
      </c>
      <c r="E50" s="36">
        <v>0</v>
      </c>
    </row>
    <row r="51" spans="1:5" ht="15">
      <c r="A51" s="36" t="s">
        <v>399</v>
      </c>
      <c r="B51" s="36" t="s">
        <v>89</v>
      </c>
      <c r="C51" s="36">
        <v>3</v>
      </c>
      <c r="D51" s="36" t="s">
        <v>72</v>
      </c>
      <c r="E51" s="36">
        <v>4</v>
      </c>
    </row>
    <row r="52" spans="1:5" ht="15">
      <c r="A52" s="36" t="s">
        <v>399</v>
      </c>
      <c r="B52" s="36" t="s">
        <v>90</v>
      </c>
      <c r="C52" s="36">
        <v>3</v>
      </c>
      <c r="D52" s="36" t="s">
        <v>72</v>
      </c>
      <c r="E52" s="36">
        <v>3</v>
      </c>
    </row>
    <row r="53" spans="1:5" ht="15">
      <c r="A53" s="36" t="s">
        <v>399</v>
      </c>
      <c r="B53" s="36" t="s">
        <v>91</v>
      </c>
      <c r="C53" s="36">
        <v>3</v>
      </c>
      <c r="D53" s="36" t="s">
        <v>72</v>
      </c>
      <c r="E53" s="36">
        <v>2</v>
      </c>
    </row>
    <row r="54" spans="1:5" ht="15">
      <c r="A54" s="36" t="s">
        <v>399</v>
      </c>
      <c r="B54" s="36" t="s">
        <v>92</v>
      </c>
      <c r="C54" s="36">
        <v>5</v>
      </c>
      <c r="D54" s="36" t="s">
        <v>72</v>
      </c>
      <c r="E54" s="36">
        <v>0</v>
      </c>
    </row>
    <row r="55" spans="1:5" ht="15">
      <c r="A55" s="36" t="s">
        <v>399</v>
      </c>
      <c r="B55" s="36" t="s">
        <v>93</v>
      </c>
      <c r="C55" s="36">
        <v>6</v>
      </c>
      <c r="D55" s="36" t="s">
        <v>72</v>
      </c>
      <c r="E55" s="36">
        <v>0</v>
      </c>
    </row>
    <row r="56" spans="1:5" ht="15">
      <c r="A56" s="36" t="s">
        <v>399</v>
      </c>
      <c r="B56" s="36" t="s">
        <v>94</v>
      </c>
      <c r="C56" s="36">
        <v>5</v>
      </c>
      <c r="D56" s="36" t="s">
        <v>72</v>
      </c>
      <c r="E56" s="36">
        <v>2</v>
      </c>
    </row>
    <row r="57" spans="1:5" ht="15">
      <c r="A57" s="36" t="s">
        <v>399</v>
      </c>
      <c r="B57" s="36" t="s">
        <v>95</v>
      </c>
      <c r="C57" s="36">
        <v>7</v>
      </c>
      <c r="D57" s="36" t="s">
        <v>72</v>
      </c>
      <c r="E57" s="36">
        <v>0</v>
      </c>
    </row>
    <row r="58" spans="1:5" ht="15">
      <c r="A58" s="36" t="s">
        <v>399</v>
      </c>
      <c r="B58" s="36" t="s">
        <v>96</v>
      </c>
      <c r="C58" s="36">
        <v>6</v>
      </c>
      <c r="D58" s="36" t="s">
        <v>72</v>
      </c>
      <c r="E58" s="36">
        <v>1</v>
      </c>
    </row>
    <row r="59" spans="1:5" ht="15">
      <c r="A59" s="36" t="s">
        <v>399</v>
      </c>
      <c r="B59" s="36" t="s">
        <v>97</v>
      </c>
      <c r="C59" s="36">
        <v>6</v>
      </c>
      <c r="D59" s="36" t="s">
        <v>72</v>
      </c>
      <c r="E59" s="36">
        <v>0</v>
      </c>
    </row>
    <row r="60" spans="1:5" ht="15">
      <c r="A60" s="36" t="s">
        <v>399</v>
      </c>
      <c r="B60" s="36" t="s">
        <v>98</v>
      </c>
      <c r="C60" s="36">
        <v>4</v>
      </c>
      <c r="D60" s="36" t="s">
        <v>72</v>
      </c>
      <c r="E60" s="36">
        <v>1</v>
      </c>
    </row>
    <row r="61" spans="1:5" ht="15">
      <c r="A61" s="36" t="s">
        <v>399</v>
      </c>
      <c r="B61" s="36" t="s">
        <v>99</v>
      </c>
      <c r="C61" s="36">
        <v>4</v>
      </c>
      <c r="D61" s="36" t="s">
        <v>72</v>
      </c>
      <c r="E61" s="36">
        <v>2</v>
      </c>
    </row>
    <row r="62" spans="1:5" ht="15">
      <c r="A62" s="36" t="s">
        <v>399</v>
      </c>
      <c r="B62" s="36" t="s">
        <v>100</v>
      </c>
      <c r="C62" s="36">
        <v>3</v>
      </c>
      <c r="D62" s="36" t="s">
        <v>72</v>
      </c>
      <c r="E62" s="36">
        <v>4</v>
      </c>
    </row>
    <row r="63" spans="1:5" ht="15">
      <c r="A63" s="36" t="s">
        <v>399</v>
      </c>
      <c r="B63" s="36" t="s">
        <v>101</v>
      </c>
      <c r="C63" s="36">
        <v>5</v>
      </c>
      <c r="D63" s="36" t="s">
        <v>72</v>
      </c>
      <c r="E63" s="36">
        <v>1</v>
      </c>
    </row>
    <row r="64" spans="1:5" ht="15">
      <c r="A64" s="36" t="s">
        <v>399</v>
      </c>
      <c r="B64" s="36" t="s">
        <v>102</v>
      </c>
      <c r="C64" s="36">
        <v>4</v>
      </c>
      <c r="D64" s="36" t="s">
        <v>72</v>
      </c>
      <c r="E64" s="36">
        <v>3</v>
      </c>
    </row>
    <row r="65" spans="1:5" ht="15">
      <c r="A65" s="36" t="s">
        <v>399</v>
      </c>
      <c r="B65" s="36" t="s">
        <v>103</v>
      </c>
      <c r="C65" s="36">
        <v>5</v>
      </c>
      <c r="D65" s="36" t="s">
        <v>72</v>
      </c>
      <c r="E65" s="36">
        <v>1</v>
      </c>
    </row>
    <row r="66" spans="1:5" ht="15">
      <c r="A66" s="36" t="s">
        <v>399</v>
      </c>
      <c r="B66" s="36" t="s">
        <v>104</v>
      </c>
      <c r="C66" s="36">
        <v>3</v>
      </c>
      <c r="D66" s="36" t="s">
        <v>72</v>
      </c>
      <c r="E66" s="36">
        <v>4</v>
      </c>
    </row>
    <row r="67" spans="1:5" ht="15">
      <c r="A67" s="36" t="s">
        <v>399</v>
      </c>
      <c r="B67" s="36" t="s">
        <v>105</v>
      </c>
      <c r="C67" s="36">
        <v>4</v>
      </c>
      <c r="D67" s="36" t="s">
        <v>72</v>
      </c>
      <c r="E67" s="36">
        <v>1</v>
      </c>
    </row>
    <row r="68" spans="1:5" ht="15">
      <c r="A68" s="36" t="s">
        <v>399</v>
      </c>
      <c r="B68" s="36" t="s">
        <v>106</v>
      </c>
      <c r="C68" s="36">
        <v>5</v>
      </c>
      <c r="D68" s="36" t="s">
        <v>72</v>
      </c>
      <c r="E68" s="36">
        <v>1</v>
      </c>
    </row>
    <row r="69" spans="1:5" ht="15">
      <c r="A69" s="36" t="s">
        <v>399</v>
      </c>
      <c r="B69" s="36" t="s">
        <v>107</v>
      </c>
      <c r="C69" s="36">
        <v>6</v>
      </c>
      <c r="D69" s="36" t="s">
        <v>72</v>
      </c>
      <c r="E69" s="36">
        <v>1</v>
      </c>
    </row>
    <row r="70" spans="1:5" ht="15">
      <c r="A70" s="36" t="s">
        <v>399</v>
      </c>
      <c r="B70" s="36" t="s">
        <v>108</v>
      </c>
      <c r="C70" s="36">
        <v>5</v>
      </c>
      <c r="D70" s="36" t="s">
        <v>72</v>
      </c>
      <c r="E70" s="36">
        <v>2</v>
      </c>
    </row>
    <row r="71" spans="1:5" ht="15">
      <c r="A71" s="36" t="s">
        <v>399</v>
      </c>
      <c r="B71" s="36" t="s">
        <v>109</v>
      </c>
      <c r="C71" s="36">
        <v>5</v>
      </c>
      <c r="D71" s="36" t="s">
        <v>72</v>
      </c>
      <c r="E71" s="36">
        <v>1</v>
      </c>
    </row>
    <row r="72" spans="1:5" ht="15">
      <c r="A72" s="36" t="s">
        <v>399</v>
      </c>
      <c r="B72" s="36" t="s">
        <v>110</v>
      </c>
      <c r="C72" s="36">
        <v>3</v>
      </c>
      <c r="D72" s="36" t="s">
        <v>72</v>
      </c>
      <c r="E72" s="36">
        <v>2</v>
      </c>
    </row>
    <row r="73" spans="1:5" ht="15">
      <c r="A73" s="36" t="s">
        <v>399</v>
      </c>
      <c r="B73" s="36" t="s">
        <v>111</v>
      </c>
      <c r="C73" s="36">
        <v>3</v>
      </c>
      <c r="D73" s="36" t="s">
        <v>72</v>
      </c>
      <c r="E73" s="36">
        <v>3</v>
      </c>
    </row>
    <row r="74" spans="1:5" ht="15">
      <c r="A74" s="36" t="s">
        <v>399</v>
      </c>
      <c r="B74" s="36" t="s">
        <v>112</v>
      </c>
      <c r="C74" s="36">
        <v>5</v>
      </c>
      <c r="D74" s="36" t="s">
        <v>72</v>
      </c>
      <c r="E74" s="36">
        <v>2</v>
      </c>
    </row>
    <row r="75" spans="1:5" ht="15">
      <c r="A75" s="36" t="s">
        <v>399</v>
      </c>
      <c r="B75" s="36" t="s">
        <v>113</v>
      </c>
      <c r="C75" s="36">
        <v>4</v>
      </c>
      <c r="D75" s="36" t="s">
        <v>72</v>
      </c>
      <c r="E75" s="36">
        <v>2</v>
      </c>
    </row>
    <row r="76" spans="1:5" ht="15">
      <c r="A76" s="36" t="s">
        <v>399</v>
      </c>
      <c r="B76" s="36" t="s">
        <v>114</v>
      </c>
      <c r="C76" s="36">
        <v>4</v>
      </c>
      <c r="D76" s="36" t="s">
        <v>72</v>
      </c>
      <c r="E76" s="36">
        <v>1</v>
      </c>
    </row>
    <row r="77" spans="1:5" ht="15">
      <c r="A77" s="36" t="s">
        <v>399</v>
      </c>
      <c r="B77" s="36" t="s">
        <v>115</v>
      </c>
      <c r="C77" s="36">
        <v>5</v>
      </c>
      <c r="D77" s="36" t="s">
        <v>72</v>
      </c>
      <c r="E77" s="36">
        <v>1</v>
      </c>
    </row>
    <row r="78" spans="1:5" ht="15">
      <c r="A78" s="36" t="s">
        <v>399</v>
      </c>
      <c r="B78" s="36" t="s">
        <v>116</v>
      </c>
      <c r="C78" s="36">
        <v>6</v>
      </c>
      <c r="D78" s="36" t="s">
        <v>72</v>
      </c>
      <c r="E78" s="36">
        <v>1</v>
      </c>
    </row>
    <row r="79" spans="1:5" ht="15">
      <c r="A79" s="36" t="s">
        <v>399</v>
      </c>
      <c r="B79" s="36" t="s">
        <v>117</v>
      </c>
      <c r="C79" s="36">
        <v>5</v>
      </c>
      <c r="D79" s="36" t="s">
        <v>72</v>
      </c>
      <c r="E79" s="36">
        <v>2</v>
      </c>
    </row>
    <row r="80" spans="1:5" ht="15">
      <c r="A80" s="36" t="s">
        <v>399</v>
      </c>
      <c r="B80" s="36" t="s">
        <v>118</v>
      </c>
      <c r="C80" s="36">
        <v>5</v>
      </c>
      <c r="D80" s="36" t="s">
        <v>72</v>
      </c>
      <c r="E80" s="36">
        <v>1</v>
      </c>
    </row>
    <row r="81" spans="1:5" ht="15">
      <c r="A81" s="36" t="s">
        <v>399</v>
      </c>
      <c r="B81" s="36" t="s">
        <v>119</v>
      </c>
      <c r="C81" s="36">
        <v>3</v>
      </c>
      <c r="D81" s="36" t="s">
        <v>72</v>
      </c>
      <c r="E81" s="36">
        <v>2</v>
      </c>
    </row>
    <row r="82" spans="1:5" ht="15">
      <c r="A82" s="36" t="s">
        <v>399</v>
      </c>
      <c r="B82" s="36" t="s">
        <v>120</v>
      </c>
      <c r="C82" s="36">
        <v>3</v>
      </c>
      <c r="D82" s="36" t="s">
        <v>72</v>
      </c>
      <c r="E82" s="36">
        <v>3</v>
      </c>
    </row>
    <row r="83" spans="1:5" ht="15">
      <c r="A83" s="36" t="s">
        <v>399</v>
      </c>
      <c r="B83" s="36" t="s">
        <v>121</v>
      </c>
      <c r="C83" s="36">
        <v>5</v>
      </c>
      <c r="D83" s="36" t="s">
        <v>72</v>
      </c>
      <c r="E83" s="36">
        <v>2</v>
      </c>
    </row>
    <row r="84" spans="1:5" ht="15">
      <c r="A84" s="36" t="s">
        <v>399</v>
      </c>
      <c r="B84" s="36" t="s">
        <v>122</v>
      </c>
      <c r="C84" s="36">
        <v>3</v>
      </c>
      <c r="D84" s="36" t="s">
        <v>72</v>
      </c>
      <c r="E84" s="36">
        <v>4</v>
      </c>
    </row>
    <row r="85" spans="1:5" ht="15">
      <c r="A85" s="36" t="s">
        <v>399</v>
      </c>
      <c r="B85" s="36" t="s">
        <v>123</v>
      </c>
      <c r="C85" s="36">
        <v>4</v>
      </c>
      <c r="D85" s="36" t="s">
        <v>72</v>
      </c>
      <c r="E85" s="36">
        <v>2</v>
      </c>
    </row>
    <row r="86" spans="1:5" ht="15">
      <c r="A86" s="36" t="s">
        <v>399</v>
      </c>
      <c r="B86" s="36" t="s">
        <v>124</v>
      </c>
      <c r="C86" s="36">
        <v>5</v>
      </c>
      <c r="D86" s="36" t="s">
        <v>72</v>
      </c>
      <c r="E86" s="36">
        <v>2</v>
      </c>
    </row>
    <row r="87" spans="1:5" ht="15">
      <c r="A87" s="36" t="s">
        <v>399</v>
      </c>
      <c r="B87" s="36" t="s">
        <v>125</v>
      </c>
      <c r="C87" s="36">
        <v>6</v>
      </c>
      <c r="D87" s="36" t="s">
        <v>72</v>
      </c>
      <c r="E87" s="36">
        <v>1</v>
      </c>
    </row>
    <row r="88" spans="1:5" ht="15">
      <c r="A88" s="36" t="s">
        <v>399</v>
      </c>
      <c r="B88" s="36" t="s">
        <v>126</v>
      </c>
      <c r="C88" s="36">
        <v>6</v>
      </c>
      <c r="D88" s="36" t="s">
        <v>72</v>
      </c>
      <c r="E88" s="36">
        <v>0</v>
      </c>
    </row>
    <row r="89" spans="1:5" ht="15">
      <c r="A89" s="36" t="s">
        <v>399</v>
      </c>
      <c r="B89" s="36" t="s">
        <v>127</v>
      </c>
      <c r="C89" s="36">
        <v>3</v>
      </c>
      <c r="D89" s="36" t="s">
        <v>72</v>
      </c>
      <c r="E89" s="36">
        <v>4</v>
      </c>
    </row>
    <row r="90" spans="1:5" ht="15">
      <c r="A90" s="36" t="s">
        <v>399</v>
      </c>
      <c r="B90" s="36" t="s">
        <v>128</v>
      </c>
      <c r="C90" s="36">
        <v>4</v>
      </c>
      <c r="D90" s="36" t="s">
        <v>72</v>
      </c>
      <c r="E90" s="36">
        <v>3</v>
      </c>
    </row>
    <row r="91" spans="1:5" ht="15">
      <c r="A91" s="36" t="s">
        <v>399</v>
      </c>
      <c r="B91" s="36" t="s">
        <v>129</v>
      </c>
      <c r="C91" s="36">
        <v>5</v>
      </c>
      <c r="D91" s="36" t="s">
        <v>72</v>
      </c>
      <c r="E91" s="36">
        <v>1</v>
      </c>
    </row>
    <row r="92" spans="1:5" ht="15">
      <c r="A92" s="36" t="s">
        <v>399</v>
      </c>
      <c r="B92" s="36" t="s">
        <v>130</v>
      </c>
      <c r="C92" s="36">
        <v>5</v>
      </c>
      <c r="D92" s="36" t="s">
        <v>72</v>
      </c>
      <c r="E92" s="36">
        <v>2</v>
      </c>
    </row>
    <row r="93" spans="1:5" ht="15">
      <c r="A93" s="36" t="s">
        <v>399</v>
      </c>
      <c r="B93" s="36" t="s">
        <v>131</v>
      </c>
      <c r="C93" s="36">
        <v>6</v>
      </c>
      <c r="D93" s="36" t="s">
        <v>72</v>
      </c>
      <c r="E93" s="36">
        <v>1</v>
      </c>
    </row>
    <row r="94" spans="1:5" ht="15">
      <c r="A94" s="36" t="s">
        <v>399</v>
      </c>
      <c r="B94" s="36" t="s">
        <v>132</v>
      </c>
      <c r="C94" s="36">
        <v>6</v>
      </c>
      <c r="D94" s="36" t="s">
        <v>72</v>
      </c>
      <c r="E94" s="36">
        <v>0</v>
      </c>
    </row>
    <row r="95" spans="1:5" ht="15">
      <c r="A95" s="36" t="s">
        <v>399</v>
      </c>
      <c r="B95" s="36" t="s">
        <v>34</v>
      </c>
      <c r="C95" s="36">
        <v>2</v>
      </c>
      <c r="D95" s="36" t="s">
        <v>72</v>
      </c>
      <c r="E95" s="36">
        <v>0</v>
      </c>
    </row>
    <row r="96" spans="1:5" ht="15">
      <c r="A96" s="36" t="s">
        <v>400</v>
      </c>
      <c r="B96" s="36" t="s">
        <v>133</v>
      </c>
      <c r="C96" s="36">
        <v>3</v>
      </c>
      <c r="D96" s="36" t="s">
        <v>72</v>
      </c>
      <c r="E96" s="36">
        <v>4</v>
      </c>
    </row>
    <row r="97" spans="1:5" ht="15">
      <c r="A97" s="36" t="s">
        <v>400</v>
      </c>
      <c r="B97" s="36" t="s">
        <v>134</v>
      </c>
      <c r="C97" s="36">
        <v>3</v>
      </c>
      <c r="D97" s="36" t="s">
        <v>72</v>
      </c>
      <c r="E97" s="36">
        <v>3</v>
      </c>
    </row>
    <row r="98" spans="1:5" ht="15">
      <c r="A98" s="36" t="s">
        <v>400</v>
      </c>
      <c r="B98" s="36" t="s">
        <v>135</v>
      </c>
      <c r="C98" s="36">
        <v>3</v>
      </c>
      <c r="D98" s="36" t="s">
        <v>72</v>
      </c>
      <c r="E98" s="36">
        <v>2</v>
      </c>
    </row>
    <row r="99" spans="1:5" ht="15">
      <c r="A99" s="36" t="s">
        <v>400</v>
      </c>
      <c r="B99" s="36" t="s">
        <v>136</v>
      </c>
      <c r="C99" s="36">
        <v>5</v>
      </c>
      <c r="D99" s="36" t="s">
        <v>72</v>
      </c>
      <c r="E99" s="36">
        <v>0</v>
      </c>
    </row>
    <row r="100" spans="1:5" ht="15">
      <c r="A100" s="36" t="s">
        <v>400</v>
      </c>
      <c r="B100" s="36" t="s">
        <v>137</v>
      </c>
      <c r="C100" s="36">
        <v>6</v>
      </c>
      <c r="D100" s="36" t="s">
        <v>72</v>
      </c>
      <c r="E100" s="36">
        <v>0</v>
      </c>
    </row>
    <row r="101" spans="1:5" ht="15">
      <c r="A101" s="36" t="s">
        <v>400</v>
      </c>
      <c r="B101" s="36" t="s">
        <v>138</v>
      </c>
      <c r="C101" s="36">
        <v>5</v>
      </c>
      <c r="D101" s="36" t="s">
        <v>72</v>
      </c>
      <c r="E101" s="36">
        <v>2</v>
      </c>
    </row>
    <row r="102" spans="1:5" ht="15">
      <c r="A102" s="36" t="s">
        <v>400</v>
      </c>
      <c r="B102" s="36" t="s">
        <v>139</v>
      </c>
      <c r="C102" s="36">
        <v>7</v>
      </c>
      <c r="D102" s="36" t="s">
        <v>72</v>
      </c>
      <c r="E102" s="36">
        <v>0</v>
      </c>
    </row>
    <row r="103" spans="1:5" ht="15">
      <c r="A103" s="36" t="s">
        <v>400</v>
      </c>
      <c r="B103" s="36" t="s">
        <v>140</v>
      </c>
      <c r="C103" s="36">
        <v>6</v>
      </c>
      <c r="D103" s="36" t="s">
        <v>72</v>
      </c>
      <c r="E103" s="36">
        <v>1</v>
      </c>
    </row>
    <row r="104" spans="1:5" ht="15">
      <c r="A104" s="36" t="s">
        <v>400</v>
      </c>
      <c r="B104" s="36" t="s">
        <v>141</v>
      </c>
      <c r="C104" s="36">
        <v>6</v>
      </c>
      <c r="D104" s="36" t="s">
        <v>72</v>
      </c>
      <c r="E104" s="36">
        <v>0</v>
      </c>
    </row>
    <row r="105" spans="1:5" ht="15">
      <c r="A105" s="36" t="s">
        <v>400</v>
      </c>
      <c r="B105" s="36" t="s">
        <v>142</v>
      </c>
      <c r="C105" s="36">
        <v>4</v>
      </c>
      <c r="D105" s="36" t="s">
        <v>72</v>
      </c>
      <c r="E105" s="36">
        <v>1</v>
      </c>
    </row>
    <row r="106" spans="1:5" ht="15">
      <c r="A106" s="36" t="s">
        <v>400</v>
      </c>
      <c r="B106" s="36" t="s">
        <v>143</v>
      </c>
      <c r="C106" s="36">
        <v>4</v>
      </c>
      <c r="D106" s="36" t="s">
        <v>72</v>
      </c>
      <c r="E106" s="36">
        <v>2</v>
      </c>
    </row>
    <row r="107" spans="1:5" ht="15">
      <c r="A107" s="36" t="s">
        <v>400</v>
      </c>
      <c r="B107" s="36" t="s">
        <v>144</v>
      </c>
      <c r="C107" s="36">
        <v>3</v>
      </c>
      <c r="D107" s="36" t="s">
        <v>72</v>
      </c>
      <c r="E107" s="36">
        <v>4</v>
      </c>
    </row>
    <row r="108" spans="1:5" ht="15">
      <c r="A108" s="36" t="s">
        <v>400</v>
      </c>
      <c r="B108" s="36" t="s">
        <v>145</v>
      </c>
      <c r="C108" s="36">
        <v>5</v>
      </c>
      <c r="D108" s="36" t="s">
        <v>72</v>
      </c>
      <c r="E108" s="36">
        <v>1</v>
      </c>
    </row>
    <row r="109" spans="1:5" ht="15">
      <c r="A109" s="36" t="s">
        <v>400</v>
      </c>
      <c r="B109" s="36" t="s">
        <v>146</v>
      </c>
      <c r="C109" s="36">
        <v>4</v>
      </c>
      <c r="D109" s="36" t="s">
        <v>72</v>
      </c>
      <c r="E109" s="36">
        <v>3</v>
      </c>
    </row>
    <row r="110" spans="1:5" ht="15">
      <c r="A110" s="36" t="s">
        <v>400</v>
      </c>
      <c r="B110" s="36" t="s">
        <v>147</v>
      </c>
      <c r="C110" s="36">
        <v>5</v>
      </c>
      <c r="D110" s="36" t="s">
        <v>72</v>
      </c>
      <c r="E110" s="36">
        <v>1</v>
      </c>
    </row>
    <row r="111" spans="1:5" ht="15">
      <c r="A111" s="36" t="s">
        <v>400</v>
      </c>
      <c r="B111" s="36" t="s">
        <v>148</v>
      </c>
      <c r="C111" s="36">
        <v>4</v>
      </c>
      <c r="D111" s="36" t="s">
        <v>72</v>
      </c>
      <c r="E111" s="36">
        <v>1</v>
      </c>
    </row>
    <row r="112" spans="1:5" ht="15">
      <c r="A112" s="36" t="s">
        <v>400</v>
      </c>
      <c r="B112" s="36" t="s">
        <v>149</v>
      </c>
      <c r="C112" s="36">
        <v>5</v>
      </c>
      <c r="D112" s="36" t="s">
        <v>72</v>
      </c>
      <c r="E112" s="36">
        <v>1</v>
      </c>
    </row>
    <row r="113" spans="1:5" ht="15">
      <c r="A113" s="36" t="s">
        <v>400</v>
      </c>
      <c r="B113" s="36" t="s">
        <v>150</v>
      </c>
      <c r="C113" s="36">
        <v>6</v>
      </c>
      <c r="D113" s="36" t="s">
        <v>72</v>
      </c>
      <c r="E113" s="36">
        <v>1</v>
      </c>
    </row>
    <row r="114" spans="1:5" ht="15">
      <c r="A114" s="36" t="s">
        <v>400</v>
      </c>
      <c r="B114" s="36" t="s">
        <v>151</v>
      </c>
      <c r="C114" s="36">
        <v>5</v>
      </c>
      <c r="D114" s="36" t="s">
        <v>72</v>
      </c>
      <c r="E114" s="36">
        <v>2</v>
      </c>
    </row>
    <row r="115" spans="1:5" ht="15">
      <c r="A115" s="36" t="s">
        <v>400</v>
      </c>
      <c r="B115" s="36" t="s">
        <v>152</v>
      </c>
      <c r="C115" s="36">
        <v>5</v>
      </c>
      <c r="D115" s="36" t="s">
        <v>72</v>
      </c>
      <c r="E115" s="36">
        <v>1</v>
      </c>
    </row>
    <row r="116" spans="1:5" ht="15">
      <c r="A116" s="36" t="s">
        <v>400</v>
      </c>
      <c r="B116" s="36" t="s">
        <v>153</v>
      </c>
      <c r="C116" s="36">
        <v>3</v>
      </c>
      <c r="D116" s="36" t="s">
        <v>72</v>
      </c>
      <c r="E116" s="36">
        <v>2</v>
      </c>
    </row>
    <row r="117" spans="1:5" ht="15">
      <c r="A117" s="36" t="s">
        <v>400</v>
      </c>
      <c r="B117" s="36" t="s">
        <v>154</v>
      </c>
      <c r="C117" s="36">
        <v>3</v>
      </c>
      <c r="D117" s="36" t="s">
        <v>72</v>
      </c>
      <c r="E117" s="36">
        <v>3</v>
      </c>
    </row>
    <row r="118" spans="1:5" ht="15">
      <c r="A118" s="36" t="s">
        <v>400</v>
      </c>
      <c r="B118" s="36" t="s">
        <v>155</v>
      </c>
      <c r="C118" s="36">
        <v>5</v>
      </c>
      <c r="D118" s="36" t="s">
        <v>72</v>
      </c>
      <c r="E118" s="36">
        <v>2</v>
      </c>
    </row>
    <row r="119" spans="1:10" ht="15">
      <c r="A119" s="36" t="s">
        <v>400</v>
      </c>
      <c r="B119" s="36" t="s">
        <v>156</v>
      </c>
      <c r="C119" s="36">
        <v>3</v>
      </c>
      <c r="D119" s="36" t="s">
        <v>72</v>
      </c>
      <c r="E119" s="36">
        <v>4</v>
      </c>
      <c r="J119" s="38"/>
    </row>
    <row r="120" spans="1:5" ht="15">
      <c r="A120" s="36" t="s">
        <v>400</v>
      </c>
      <c r="B120" s="36" t="s">
        <v>157</v>
      </c>
      <c r="C120" s="36">
        <v>4</v>
      </c>
      <c r="D120" s="36" t="s">
        <v>72</v>
      </c>
      <c r="E120" s="36">
        <v>2</v>
      </c>
    </row>
    <row r="121" spans="1:5" ht="15">
      <c r="A121" s="36" t="s">
        <v>400</v>
      </c>
      <c r="B121" s="36" t="s">
        <v>158</v>
      </c>
      <c r="C121" s="36">
        <v>4</v>
      </c>
      <c r="D121" s="36" t="s">
        <v>72</v>
      </c>
      <c r="E121" s="36">
        <v>1</v>
      </c>
    </row>
    <row r="122" spans="1:5" ht="15">
      <c r="A122" s="36" t="s">
        <v>400</v>
      </c>
      <c r="B122" s="36" t="s">
        <v>159</v>
      </c>
      <c r="C122" s="36">
        <v>5</v>
      </c>
      <c r="D122" s="36" t="s">
        <v>72</v>
      </c>
      <c r="E122" s="36">
        <v>1</v>
      </c>
    </row>
    <row r="123" spans="1:10" ht="15">
      <c r="A123" s="36" t="s">
        <v>400</v>
      </c>
      <c r="B123" s="36" t="s">
        <v>160</v>
      </c>
      <c r="C123" s="36">
        <v>6</v>
      </c>
      <c r="D123" s="36" t="s">
        <v>72</v>
      </c>
      <c r="E123" s="36">
        <v>1</v>
      </c>
      <c r="J123" s="39"/>
    </row>
    <row r="124" spans="1:5" ht="15">
      <c r="A124" s="36" t="s">
        <v>400</v>
      </c>
      <c r="B124" s="36" t="s">
        <v>161</v>
      </c>
      <c r="C124" s="36">
        <v>5</v>
      </c>
      <c r="D124" s="36" t="s">
        <v>72</v>
      </c>
      <c r="E124" s="36">
        <v>2</v>
      </c>
    </row>
    <row r="125" spans="1:5" ht="15">
      <c r="A125" s="36" t="s">
        <v>400</v>
      </c>
      <c r="B125" s="36" t="s">
        <v>162</v>
      </c>
      <c r="C125" s="36">
        <v>5</v>
      </c>
      <c r="D125" s="36" t="s">
        <v>72</v>
      </c>
      <c r="E125" s="36">
        <v>1</v>
      </c>
    </row>
    <row r="126" spans="1:5" ht="15">
      <c r="A126" s="36" t="s">
        <v>400</v>
      </c>
      <c r="B126" s="36" t="s">
        <v>163</v>
      </c>
      <c r="C126" s="36">
        <v>3</v>
      </c>
      <c r="D126" s="36" t="s">
        <v>72</v>
      </c>
      <c r="E126" s="36">
        <v>2</v>
      </c>
    </row>
    <row r="127" spans="1:5" ht="15">
      <c r="A127" s="36" t="s">
        <v>400</v>
      </c>
      <c r="B127" s="36" t="s">
        <v>164</v>
      </c>
      <c r="C127" s="36">
        <v>3</v>
      </c>
      <c r="D127" s="36" t="s">
        <v>72</v>
      </c>
      <c r="E127" s="36">
        <v>3</v>
      </c>
    </row>
    <row r="128" spans="1:5" ht="15">
      <c r="A128" s="36" t="s">
        <v>400</v>
      </c>
      <c r="B128" s="36" t="s">
        <v>165</v>
      </c>
      <c r="C128" s="36">
        <v>5</v>
      </c>
      <c r="D128" s="36" t="s">
        <v>72</v>
      </c>
      <c r="E128" s="36">
        <v>2</v>
      </c>
    </row>
    <row r="129" spans="1:5" ht="15">
      <c r="A129" s="36" t="s">
        <v>400</v>
      </c>
      <c r="B129" s="36" t="s">
        <v>166</v>
      </c>
      <c r="C129" s="36">
        <v>3</v>
      </c>
      <c r="D129" s="36" t="s">
        <v>72</v>
      </c>
      <c r="E129" s="36">
        <v>4</v>
      </c>
    </row>
    <row r="130" spans="1:5" ht="15">
      <c r="A130" s="36" t="s">
        <v>400</v>
      </c>
      <c r="B130" s="36" t="s">
        <v>167</v>
      </c>
      <c r="C130" s="36">
        <v>4</v>
      </c>
      <c r="D130" s="36" t="s">
        <v>72</v>
      </c>
      <c r="E130" s="36">
        <v>2</v>
      </c>
    </row>
    <row r="131" spans="1:5" ht="15">
      <c r="A131" s="36" t="s">
        <v>400</v>
      </c>
      <c r="B131" s="36" t="s">
        <v>35</v>
      </c>
      <c r="C131" s="36">
        <v>2</v>
      </c>
      <c r="D131" s="36" t="s">
        <v>72</v>
      </c>
      <c r="E131" s="36">
        <v>0</v>
      </c>
    </row>
    <row r="132" spans="1:6" ht="15">
      <c r="A132" s="36" t="s">
        <v>401</v>
      </c>
      <c r="B132" s="36" t="s">
        <v>168</v>
      </c>
      <c r="C132" s="36">
        <v>3</v>
      </c>
      <c r="D132" s="36" t="s">
        <v>72</v>
      </c>
      <c r="E132" s="36">
        <v>4</v>
      </c>
      <c r="F132" s="36">
        <v>3.90</v>
      </c>
    </row>
    <row r="133" spans="1:6" ht="15">
      <c r="A133" s="36" t="s">
        <v>401</v>
      </c>
      <c r="B133" s="36" t="s">
        <v>169</v>
      </c>
      <c r="C133" s="36">
        <v>3</v>
      </c>
      <c r="D133" s="36" t="s">
        <v>72</v>
      </c>
      <c r="E133" s="36">
        <v>4</v>
      </c>
      <c r="F133" s="36">
        <v>3.90</v>
      </c>
    </row>
    <row r="134" spans="1:6" ht="15">
      <c r="A134" s="36" t="s">
        <v>401</v>
      </c>
      <c r="B134" s="36" t="s">
        <v>170</v>
      </c>
      <c r="C134" s="36">
        <v>4</v>
      </c>
      <c r="D134" s="36" t="s">
        <v>72</v>
      </c>
      <c r="E134" s="36">
        <v>3</v>
      </c>
      <c r="F134" s="36">
        <v>2.90</v>
      </c>
    </row>
    <row r="135" spans="1:6" ht="15">
      <c r="A135" s="36" t="s">
        <v>401</v>
      </c>
      <c r="B135" s="36" t="s">
        <v>171</v>
      </c>
      <c r="C135" s="36">
        <v>3</v>
      </c>
      <c r="D135" s="36" t="s">
        <v>72</v>
      </c>
      <c r="E135" s="36">
        <v>3</v>
      </c>
      <c r="F135" s="36">
        <v>2.90</v>
      </c>
    </row>
    <row r="136" spans="1:6" ht="15">
      <c r="A136" s="36" t="s">
        <v>401</v>
      </c>
      <c r="B136" s="36" t="s">
        <v>172</v>
      </c>
      <c r="C136" s="36">
        <v>4</v>
      </c>
      <c r="D136" s="36" t="s">
        <v>72</v>
      </c>
      <c r="E136" s="36">
        <v>2</v>
      </c>
      <c r="F136" s="36">
        <v>1.90</v>
      </c>
    </row>
    <row r="137" spans="1:6" ht="15">
      <c r="A137" s="36" t="s">
        <v>401</v>
      </c>
      <c r="B137" s="36" t="s">
        <v>173</v>
      </c>
      <c r="C137" s="36">
        <v>3</v>
      </c>
      <c r="D137" s="36" t="s">
        <v>72</v>
      </c>
      <c r="E137" s="36">
        <v>2</v>
      </c>
      <c r="F137" s="36">
        <v>1.90</v>
      </c>
    </row>
    <row r="138" spans="1:6" ht="15">
      <c r="A138" s="36" t="s">
        <v>401</v>
      </c>
      <c r="B138" s="36" t="s">
        <v>174</v>
      </c>
      <c r="C138" s="36">
        <v>4</v>
      </c>
      <c r="D138" s="36" t="s">
        <v>72</v>
      </c>
      <c r="E138" s="36">
        <v>1</v>
      </c>
      <c r="F138" s="36">
        <v>0.90</v>
      </c>
    </row>
    <row r="139" spans="1:6" ht="15">
      <c r="A139" s="36" t="s">
        <v>401</v>
      </c>
      <c r="B139" s="36" t="s">
        <v>175</v>
      </c>
      <c r="C139" s="36">
        <v>5</v>
      </c>
      <c r="D139" s="36" t="s">
        <v>72</v>
      </c>
      <c r="E139" s="36">
        <v>2</v>
      </c>
      <c r="F139" s="36">
        <v>1.90</v>
      </c>
    </row>
    <row r="140" spans="1:6" ht="15">
      <c r="A140" s="36" t="s">
        <v>401</v>
      </c>
      <c r="B140" s="36" t="s">
        <v>176</v>
      </c>
      <c r="C140" s="36">
        <v>6</v>
      </c>
      <c r="D140" s="36" t="s">
        <v>72</v>
      </c>
      <c r="E140" s="36">
        <v>1</v>
      </c>
      <c r="F140" s="36">
        <v>0</v>
      </c>
    </row>
    <row r="141" spans="1:6" ht="15">
      <c r="A141" s="36" t="s">
        <v>401</v>
      </c>
      <c r="B141" s="36" t="s">
        <v>177</v>
      </c>
      <c r="C141" s="36">
        <v>5</v>
      </c>
      <c r="D141" s="36" t="s">
        <v>72</v>
      </c>
      <c r="E141" s="36">
        <v>2</v>
      </c>
      <c r="F141" s="36">
        <v>1.90</v>
      </c>
    </row>
    <row r="142" spans="1:6" ht="15">
      <c r="A142" s="36" t="s">
        <v>401</v>
      </c>
      <c r="B142" s="36" t="s">
        <v>178</v>
      </c>
      <c r="C142" s="36">
        <v>6</v>
      </c>
      <c r="D142" s="36" t="s">
        <v>72</v>
      </c>
      <c r="E142" s="36">
        <v>1</v>
      </c>
      <c r="F142" s="36">
        <v>0.90</v>
      </c>
    </row>
    <row r="143" spans="1:6" ht="15">
      <c r="A143" s="36" t="s">
        <v>401</v>
      </c>
      <c r="B143" s="36" t="s">
        <v>179</v>
      </c>
      <c r="C143" s="36">
        <v>6</v>
      </c>
      <c r="D143" s="36" t="s">
        <v>72</v>
      </c>
      <c r="E143" s="36">
        <v>0</v>
      </c>
      <c r="F143" s="36">
        <v>0</v>
      </c>
    </row>
    <row r="144" spans="1:6" ht="15">
      <c r="A144" s="36" t="s">
        <v>401</v>
      </c>
      <c r="B144" s="36" t="s">
        <v>180</v>
      </c>
      <c r="C144" s="36">
        <v>5</v>
      </c>
      <c r="D144" s="36" t="s">
        <v>72</v>
      </c>
      <c r="E144" s="36">
        <v>2</v>
      </c>
      <c r="F144" s="36">
        <v>1.90</v>
      </c>
    </row>
    <row r="145" spans="1:6" ht="15">
      <c r="A145" s="36" t="s">
        <v>401</v>
      </c>
      <c r="B145" s="36" t="s">
        <v>181</v>
      </c>
      <c r="C145" s="36">
        <v>6</v>
      </c>
      <c r="D145" s="36" t="s">
        <v>72</v>
      </c>
      <c r="E145" s="36">
        <v>1</v>
      </c>
      <c r="F145" s="36">
        <v>0.90</v>
      </c>
    </row>
    <row r="146" spans="1:6" ht="15">
      <c r="A146" s="36" t="s">
        <v>401</v>
      </c>
      <c r="B146" s="36" t="s">
        <v>182</v>
      </c>
      <c r="C146" s="36">
        <v>6</v>
      </c>
      <c r="D146" s="36" t="s">
        <v>72</v>
      </c>
      <c r="E146" s="36">
        <v>0</v>
      </c>
      <c r="F146" s="36">
        <v>0</v>
      </c>
    </row>
    <row r="147" spans="1:6" ht="15">
      <c r="A147" s="36" t="s">
        <v>401</v>
      </c>
      <c r="B147" s="36" t="s">
        <v>270</v>
      </c>
      <c r="C147" s="36">
        <v>6</v>
      </c>
      <c r="E147" s="36">
        <v>1</v>
      </c>
      <c r="F147" s="36">
        <v>0.90</v>
      </c>
    </row>
    <row r="148" spans="1:6" ht="15">
      <c r="A148" s="36" t="s">
        <v>401</v>
      </c>
      <c r="B148" s="36" t="s">
        <v>268</v>
      </c>
      <c r="C148" s="36">
        <v>7</v>
      </c>
      <c r="E148" s="36">
        <v>-1</v>
      </c>
      <c r="F148" s="36">
        <v>-1.1000000000000001</v>
      </c>
    </row>
    <row r="149" spans="1:6" ht="15">
      <c r="A149" s="36" t="s">
        <v>401</v>
      </c>
      <c r="B149" s="36" t="s">
        <v>183</v>
      </c>
      <c r="C149" s="36">
        <v>4.50</v>
      </c>
      <c r="D149" s="36" t="s">
        <v>72</v>
      </c>
      <c r="E149" s="36">
        <v>0.50</v>
      </c>
      <c r="F149" s="36">
        <v>0.39999999999999991</v>
      </c>
    </row>
    <row r="150" spans="1:6" ht="15">
      <c r="A150" s="36" t="s">
        <v>401</v>
      </c>
      <c r="B150" s="36" t="s">
        <v>184</v>
      </c>
      <c r="C150" s="36">
        <v>5.50</v>
      </c>
      <c r="D150" s="36" t="s">
        <v>72</v>
      </c>
      <c r="E150" s="36">
        <v>0.50</v>
      </c>
      <c r="F150" s="36">
        <v>0.39999999999999991</v>
      </c>
    </row>
    <row r="151" spans="1:6" ht="15">
      <c r="A151" s="36" t="s">
        <v>401</v>
      </c>
      <c r="B151" s="36" t="s">
        <v>185</v>
      </c>
      <c r="C151" s="36">
        <v>6.50</v>
      </c>
      <c r="D151" s="36" t="s">
        <v>72</v>
      </c>
      <c r="E151" s="36">
        <v>-0.50</v>
      </c>
      <c r="F151" s="36">
        <v>-0.60</v>
      </c>
    </row>
    <row r="152" spans="1:6" ht="15">
      <c r="A152" s="36" t="s">
        <v>401</v>
      </c>
      <c r="B152" s="36" t="s">
        <v>186</v>
      </c>
      <c r="C152" s="36">
        <v>4.50</v>
      </c>
      <c r="D152" s="36" t="s">
        <v>72</v>
      </c>
      <c r="E152" s="36">
        <v>2.50</v>
      </c>
      <c r="F152" s="36">
        <v>2.40</v>
      </c>
    </row>
    <row r="153" spans="1:6" ht="15">
      <c r="A153" s="36" t="s">
        <v>401</v>
      </c>
      <c r="B153" s="36" t="s">
        <v>187</v>
      </c>
      <c r="C153" s="36">
        <v>6</v>
      </c>
      <c r="D153" s="36" t="s">
        <v>72</v>
      </c>
      <c r="E153" s="36">
        <v>0</v>
      </c>
      <c r="F153" s="36">
        <v>0</v>
      </c>
    </row>
    <row r="154" spans="1:6" ht="15">
      <c r="A154" s="36" t="s">
        <v>401</v>
      </c>
      <c r="B154" s="36" t="s">
        <v>188</v>
      </c>
      <c r="C154" s="36">
        <v>7</v>
      </c>
      <c r="D154" s="36" t="s">
        <v>72</v>
      </c>
      <c r="E154" s="36">
        <v>-1</v>
      </c>
      <c r="F154" s="36">
        <v>-1.1000000000000001</v>
      </c>
    </row>
    <row r="155" spans="1:6" ht="15">
      <c r="A155" s="36" t="s">
        <v>401</v>
      </c>
      <c r="B155" s="36" t="s">
        <v>189</v>
      </c>
      <c r="C155" s="36">
        <v>5</v>
      </c>
      <c r="D155" s="36" t="s">
        <v>72</v>
      </c>
      <c r="E155" s="36">
        <v>2</v>
      </c>
      <c r="F155" s="36">
        <v>1.90</v>
      </c>
    </row>
    <row r="156" spans="1:6" ht="15">
      <c r="A156" s="36" t="s">
        <v>401</v>
      </c>
      <c r="B156" s="36" t="s">
        <v>190</v>
      </c>
      <c r="C156" s="36">
        <v>6</v>
      </c>
      <c r="D156" s="36" t="s">
        <v>72</v>
      </c>
      <c r="E156" s="36">
        <v>0</v>
      </c>
      <c r="F156" s="36">
        <v>0</v>
      </c>
    </row>
    <row r="157" spans="1:6" ht="15">
      <c r="A157" s="36" t="s">
        <v>401</v>
      </c>
      <c r="B157" s="36" t="s">
        <v>191</v>
      </c>
      <c r="C157" s="36">
        <v>5.50</v>
      </c>
      <c r="D157" s="36" t="s">
        <v>72</v>
      </c>
      <c r="E157" s="36">
        <v>0.50</v>
      </c>
      <c r="F157" s="36">
        <v>0.39999999999999991</v>
      </c>
    </row>
    <row r="158" spans="1:6" ht="15">
      <c r="A158" s="36" t="s">
        <v>401</v>
      </c>
      <c r="B158" s="36" t="s">
        <v>192</v>
      </c>
      <c r="C158" s="36">
        <v>5</v>
      </c>
      <c r="D158" s="36" t="s">
        <v>72</v>
      </c>
      <c r="E158" s="36">
        <v>0</v>
      </c>
      <c r="F158" s="36">
        <v>0</v>
      </c>
    </row>
    <row r="159" spans="1:6" ht="15">
      <c r="A159" s="36" t="s">
        <v>401</v>
      </c>
      <c r="B159" s="36" t="s">
        <v>193</v>
      </c>
      <c r="C159" s="36">
        <v>5</v>
      </c>
      <c r="D159" s="36" t="s">
        <v>72</v>
      </c>
      <c r="E159" s="36">
        <v>0</v>
      </c>
      <c r="F159" s="36">
        <v>0</v>
      </c>
    </row>
    <row r="160" spans="1:6" ht="15">
      <c r="A160" s="36" t="s">
        <v>401</v>
      </c>
      <c r="B160" s="36" t="s">
        <v>194</v>
      </c>
      <c r="C160" s="36">
        <v>6</v>
      </c>
      <c r="D160" s="36" t="s">
        <v>72</v>
      </c>
      <c r="E160" s="36">
        <v>0</v>
      </c>
      <c r="F160" s="36">
        <v>0</v>
      </c>
    </row>
    <row r="161" spans="1:6" ht="15">
      <c r="A161" s="36" t="s">
        <v>401</v>
      </c>
      <c r="B161" s="36" t="s">
        <v>195</v>
      </c>
      <c r="C161" s="36">
        <v>6.50</v>
      </c>
      <c r="D161" s="36" t="s">
        <v>72</v>
      </c>
      <c r="E161" s="36">
        <v>-0.50</v>
      </c>
      <c r="F161" s="36">
        <v>-0.50</v>
      </c>
    </row>
    <row r="162" spans="1:6" ht="15">
      <c r="A162" s="36" t="s">
        <v>401</v>
      </c>
      <c r="B162" s="36" t="s">
        <v>196</v>
      </c>
      <c r="C162" s="36">
        <v>5</v>
      </c>
      <c r="D162" s="36" t="s">
        <v>72</v>
      </c>
      <c r="E162" s="36">
        <v>2</v>
      </c>
      <c r="F162" s="36">
        <v>1.90</v>
      </c>
    </row>
    <row r="163" spans="1:6" ht="15">
      <c r="A163" s="36" t="s">
        <v>401</v>
      </c>
      <c r="B163" s="36" t="s">
        <v>197</v>
      </c>
      <c r="C163" s="36">
        <v>6.50</v>
      </c>
      <c r="D163" s="36" t="s">
        <v>72</v>
      </c>
      <c r="E163" s="36">
        <v>-0.50</v>
      </c>
      <c r="F163" s="36">
        <v>-0.60000000000000009</v>
      </c>
    </row>
    <row r="164" spans="1:6" ht="15">
      <c r="A164" s="36" t="s">
        <v>401</v>
      </c>
      <c r="B164" s="36" t="s">
        <v>198</v>
      </c>
      <c r="C164" s="36">
        <v>3.50</v>
      </c>
      <c r="D164" s="36" t="s">
        <v>72</v>
      </c>
      <c r="E164" s="36">
        <v>1.50</v>
      </c>
      <c r="F164" s="36">
        <v>1.40</v>
      </c>
    </row>
    <row r="165" spans="1:6" ht="15">
      <c r="A165" s="36" t="s">
        <v>401</v>
      </c>
      <c r="B165" s="36" t="s">
        <v>199</v>
      </c>
      <c r="C165" s="36">
        <v>4.50</v>
      </c>
      <c r="D165" s="36" t="s">
        <v>72</v>
      </c>
      <c r="E165" s="36">
        <v>1.50</v>
      </c>
      <c r="F165" s="36">
        <v>1.40</v>
      </c>
    </row>
    <row r="166" spans="1:6" ht="15">
      <c r="A166" s="36" t="s">
        <v>401</v>
      </c>
      <c r="B166" s="36" t="s">
        <v>200</v>
      </c>
      <c r="C166" s="36">
        <v>5</v>
      </c>
      <c r="D166" s="36" t="s">
        <v>72</v>
      </c>
      <c r="E166" s="36">
        <v>1</v>
      </c>
      <c r="F166" s="36">
        <v>0.90</v>
      </c>
    </row>
    <row r="167" spans="1:6" ht="15">
      <c r="A167" s="36" t="s">
        <v>401</v>
      </c>
      <c r="B167" s="36" t="s">
        <v>201</v>
      </c>
      <c r="C167" s="36">
        <v>3.50</v>
      </c>
      <c r="D167" s="36" t="s">
        <v>72</v>
      </c>
      <c r="E167" s="36">
        <v>3.50</v>
      </c>
      <c r="F167" s="36">
        <v>3.40</v>
      </c>
    </row>
    <row r="168" spans="1:6" ht="15">
      <c r="A168" s="36" t="s">
        <v>401</v>
      </c>
      <c r="B168" s="36" t="s">
        <v>202</v>
      </c>
      <c r="C168" s="36">
        <v>5</v>
      </c>
      <c r="D168" s="36" t="s">
        <v>72</v>
      </c>
      <c r="E168" s="36">
        <v>1</v>
      </c>
      <c r="F168" s="36">
        <v>0.89999999999999991</v>
      </c>
    </row>
    <row r="169" spans="1:6" ht="15">
      <c r="A169" s="36" t="s">
        <v>401</v>
      </c>
      <c r="B169" s="36" t="s">
        <v>203</v>
      </c>
      <c r="C169" s="36">
        <v>3</v>
      </c>
      <c r="D169" s="36" t="s">
        <v>72</v>
      </c>
      <c r="E169" s="36">
        <v>2</v>
      </c>
      <c r="F169" s="36">
        <v>1.90</v>
      </c>
    </row>
    <row r="170" spans="1:6" ht="15">
      <c r="A170" s="36" t="s">
        <v>401</v>
      </c>
      <c r="B170" s="36" t="s">
        <v>204</v>
      </c>
      <c r="C170" s="36">
        <v>4</v>
      </c>
      <c r="D170" s="36" t="s">
        <v>72</v>
      </c>
      <c r="E170" s="36">
        <v>2</v>
      </c>
      <c r="F170" s="36">
        <v>1.90</v>
      </c>
    </row>
    <row r="171" spans="1:6" ht="15">
      <c r="A171" s="36" t="s">
        <v>401</v>
      </c>
      <c r="B171" s="36" t="s">
        <v>205</v>
      </c>
      <c r="C171" s="36">
        <v>5</v>
      </c>
      <c r="D171" s="36" t="s">
        <v>72</v>
      </c>
      <c r="E171" s="36">
        <v>1</v>
      </c>
      <c r="F171" s="36">
        <v>0.90</v>
      </c>
    </row>
    <row r="172" spans="1:6" ht="15">
      <c r="A172" s="36" t="s">
        <v>401</v>
      </c>
      <c r="B172" s="36" t="s">
        <v>206</v>
      </c>
      <c r="C172" s="36">
        <v>3</v>
      </c>
      <c r="D172" s="36" t="s">
        <v>72</v>
      </c>
      <c r="E172" s="36">
        <v>4</v>
      </c>
      <c r="F172" s="36">
        <v>3.90</v>
      </c>
    </row>
    <row r="173" spans="1:6" ht="15">
      <c r="A173" s="36" t="s">
        <v>401</v>
      </c>
      <c r="B173" s="36" t="s">
        <v>207</v>
      </c>
      <c r="C173" s="36">
        <v>5.50</v>
      </c>
      <c r="D173" s="36" t="s">
        <v>72</v>
      </c>
      <c r="E173" s="36">
        <v>-0.50</v>
      </c>
      <c r="F173" s="36">
        <v>-0.50</v>
      </c>
    </row>
    <row r="174" spans="1:6" ht="15">
      <c r="A174" s="36" t="s">
        <v>401</v>
      </c>
      <c r="B174" s="36" t="s">
        <v>208</v>
      </c>
      <c r="C174" s="36">
        <v>7</v>
      </c>
      <c r="D174" s="36" t="s">
        <v>72</v>
      </c>
      <c r="E174" s="36">
        <v>-1</v>
      </c>
      <c r="F174" s="36">
        <v>-1.1000000000000001</v>
      </c>
    </row>
    <row r="175" spans="1:6" ht="15">
      <c r="A175" s="36" t="s">
        <v>401</v>
      </c>
      <c r="B175" s="36" t="s">
        <v>269</v>
      </c>
      <c r="C175" s="36">
        <v>5.50</v>
      </c>
      <c r="D175" s="36" t="s">
        <v>72</v>
      </c>
      <c r="E175" s="36">
        <v>1.50</v>
      </c>
      <c r="F175" s="36">
        <v>1.40</v>
      </c>
    </row>
    <row r="176" spans="1:6" ht="15">
      <c r="A176" s="36" t="s">
        <v>401</v>
      </c>
      <c r="B176" s="36" t="s">
        <v>209</v>
      </c>
      <c r="C176" s="36">
        <v>7</v>
      </c>
      <c r="D176" s="36" t="s">
        <v>72</v>
      </c>
      <c r="E176" s="36">
        <v>-1</v>
      </c>
      <c r="F176" s="36">
        <v>-1.1000000000000001</v>
      </c>
    </row>
    <row r="177" spans="1:6" ht="15">
      <c r="A177" s="36" t="s">
        <v>401</v>
      </c>
      <c r="B177" s="36" t="s">
        <v>210</v>
      </c>
      <c r="C177" s="36">
        <v>3.50</v>
      </c>
      <c r="D177" s="36" t="s">
        <v>72</v>
      </c>
      <c r="E177" s="36">
        <v>1.50</v>
      </c>
      <c r="F177" s="36">
        <v>1.40</v>
      </c>
    </row>
    <row r="178" spans="1:6" ht="15">
      <c r="A178" s="36" t="s">
        <v>401</v>
      </c>
      <c r="B178" s="36" t="s">
        <v>211</v>
      </c>
      <c r="C178" s="36">
        <v>4.50</v>
      </c>
      <c r="D178" s="36" t="s">
        <v>72</v>
      </c>
      <c r="E178" s="36">
        <v>1.50</v>
      </c>
      <c r="F178" s="36">
        <v>1.40</v>
      </c>
    </row>
    <row r="179" spans="1:6" ht="15">
      <c r="A179" s="36" t="s">
        <v>401</v>
      </c>
      <c r="B179" s="36" t="s">
        <v>212</v>
      </c>
      <c r="C179" s="36">
        <v>5.50</v>
      </c>
      <c r="D179" s="36" t="s">
        <v>72</v>
      </c>
      <c r="E179" s="36">
        <v>0.50</v>
      </c>
      <c r="F179" s="36">
        <v>0.39999999999999991</v>
      </c>
    </row>
    <row r="180" spans="1:6" ht="15">
      <c r="A180" s="36" t="s">
        <v>401</v>
      </c>
      <c r="B180" s="36" t="s">
        <v>213</v>
      </c>
      <c r="C180" s="36">
        <v>3.50</v>
      </c>
      <c r="D180" s="36" t="s">
        <v>72</v>
      </c>
      <c r="E180" s="36">
        <v>3.50</v>
      </c>
      <c r="F180" s="36">
        <v>3.40</v>
      </c>
    </row>
    <row r="181" spans="1:6" ht="15">
      <c r="A181" s="36" t="s">
        <v>401</v>
      </c>
      <c r="B181" s="36" t="s">
        <v>214</v>
      </c>
      <c r="C181" s="36">
        <v>4.50</v>
      </c>
      <c r="D181" s="36" t="s">
        <v>72</v>
      </c>
      <c r="E181" s="36">
        <v>1.50</v>
      </c>
      <c r="F181" s="36">
        <v>1.40</v>
      </c>
    </row>
    <row r="182" spans="1:6" ht="15">
      <c r="A182" s="36" t="s">
        <v>401</v>
      </c>
      <c r="B182" s="36" t="s">
        <v>215</v>
      </c>
      <c r="C182" s="36">
        <v>4</v>
      </c>
      <c r="D182" s="36" t="s">
        <v>72</v>
      </c>
      <c r="E182" s="36">
        <v>1</v>
      </c>
      <c r="F182" s="36">
        <v>0.89999999999999991</v>
      </c>
    </row>
    <row r="183" spans="1:6" ht="15">
      <c r="A183" s="36" t="s">
        <v>401</v>
      </c>
      <c r="B183" s="36" t="s">
        <v>216</v>
      </c>
      <c r="C183" s="36">
        <v>5</v>
      </c>
      <c r="D183" s="36" t="s">
        <v>72</v>
      </c>
      <c r="E183" s="36">
        <v>1</v>
      </c>
      <c r="F183" s="36">
        <v>0.89999999999999991</v>
      </c>
    </row>
    <row r="184" spans="1:6" ht="15">
      <c r="A184" s="36" t="s">
        <v>401</v>
      </c>
      <c r="B184" s="36" t="s">
        <v>217</v>
      </c>
      <c r="C184" s="36">
        <v>5.50</v>
      </c>
      <c r="D184" s="36" t="s">
        <v>72</v>
      </c>
      <c r="E184" s="36">
        <v>0.50</v>
      </c>
      <c r="F184" s="36">
        <v>0.40</v>
      </c>
    </row>
    <row r="185" spans="1:6" ht="15">
      <c r="A185" s="36" t="s">
        <v>401</v>
      </c>
      <c r="B185" s="36" t="s">
        <v>218</v>
      </c>
      <c r="C185" s="36">
        <v>4</v>
      </c>
      <c r="D185" s="36" t="s">
        <v>72</v>
      </c>
      <c r="E185" s="36">
        <v>3</v>
      </c>
      <c r="F185" s="36">
        <v>2.90</v>
      </c>
    </row>
    <row r="186" spans="1:6" ht="15">
      <c r="A186" s="36" t="s">
        <v>401</v>
      </c>
      <c r="B186" s="36" t="s">
        <v>219</v>
      </c>
      <c r="C186" s="36">
        <v>5.50</v>
      </c>
      <c r="D186" s="36" t="s">
        <v>72</v>
      </c>
      <c r="E186" s="36">
        <v>0.50</v>
      </c>
      <c r="F186" s="36">
        <v>0.39999999999999991</v>
      </c>
    </row>
    <row r="187" spans="1:6" ht="15">
      <c r="A187" s="36" t="s">
        <v>401</v>
      </c>
      <c r="B187" s="36" t="s">
        <v>220</v>
      </c>
      <c r="C187" s="36">
        <v>4</v>
      </c>
      <c r="D187" s="36" t="s">
        <v>72</v>
      </c>
      <c r="E187" s="36">
        <v>2</v>
      </c>
      <c r="F187" s="36">
        <v>1.90</v>
      </c>
    </row>
    <row r="188" spans="1:6" ht="15">
      <c r="A188" s="36" t="s">
        <v>401</v>
      </c>
      <c r="B188" s="36" t="s">
        <v>221</v>
      </c>
      <c r="C188" s="36">
        <v>6.50</v>
      </c>
      <c r="D188" s="36" t="s">
        <v>72</v>
      </c>
      <c r="E188" s="36">
        <v>-0.50</v>
      </c>
      <c r="F188" s="36">
        <v>-0.50</v>
      </c>
    </row>
    <row r="189" spans="1:6" ht="15">
      <c r="A189" s="36" t="s">
        <v>401</v>
      </c>
      <c r="B189" s="36" t="s">
        <v>222</v>
      </c>
      <c r="C189" s="36">
        <v>3</v>
      </c>
      <c r="D189" s="36" t="s">
        <v>72</v>
      </c>
      <c r="E189" s="36">
        <v>2</v>
      </c>
      <c r="F189" s="36">
        <v>1.90</v>
      </c>
    </row>
    <row r="190" spans="1:6" ht="15">
      <c r="A190" s="36" t="s">
        <v>401</v>
      </c>
      <c r="B190" s="36" t="s">
        <v>223</v>
      </c>
      <c r="C190" s="36">
        <v>4</v>
      </c>
      <c r="D190" s="36" t="s">
        <v>72</v>
      </c>
      <c r="E190" s="36">
        <v>2</v>
      </c>
      <c r="F190" s="36">
        <v>1.90</v>
      </c>
    </row>
    <row r="191" spans="1:6" ht="15">
      <c r="A191" s="36" t="s">
        <v>401</v>
      </c>
      <c r="B191" s="36" t="s">
        <v>224</v>
      </c>
      <c r="C191" s="36">
        <v>2</v>
      </c>
      <c r="D191" s="36" t="s">
        <v>72</v>
      </c>
      <c r="E191" s="36">
        <v>5</v>
      </c>
      <c r="F191" s="36">
        <v>4.80</v>
      </c>
    </row>
    <row r="192" spans="1:6" ht="15">
      <c r="A192" s="36" t="s">
        <v>401</v>
      </c>
      <c r="B192" s="36" t="s">
        <v>225</v>
      </c>
      <c r="C192" s="36">
        <v>3</v>
      </c>
      <c r="D192" s="36" t="s">
        <v>72</v>
      </c>
      <c r="E192" s="36">
        <v>4</v>
      </c>
      <c r="F192" s="36">
        <v>3.90</v>
      </c>
    </row>
    <row r="193" spans="1:6" ht="15">
      <c r="A193" s="36" t="s">
        <v>401</v>
      </c>
      <c r="B193" s="36" t="s">
        <v>226</v>
      </c>
      <c r="C193" s="36">
        <v>4</v>
      </c>
      <c r="D193" s="36" t="s">
        <v>72</v>
      </c>
      <c r="E193" s="36">
        <v>2</v>
      </c>
      <c r="F193" s="36">
        <v>1.90</v>
      </c>
    </row>
    <row r="194" spans="1:6" ht="15">
      <c r="A194" s="36" t="s">
        <v>401</v>
      </c>
      <c r="B194" s="36" t="s">
        <v>227</v>
      </c>
      <c r="C194" s="36">
        <v>3</v>
      </c>
      <c r="D194" s="36" t="s">
        <v>72</v>
      </c>
      <c r="E194" s="36">
        <v>3</v>
      </c>
      <c r="F194" s="36">
        <v>2.90</v>
      </c>
    </row>
    <row r="195" spans="1:6" ht="15">
      <c r="A195" s="36" t="s">
        <v>401</v>
      </c>
      <c r="B195" s="36" t="s">
        <v>228</v>
      </c>
      <c r="C195" s="36">
        <v>3</v>
      </c>
      <c r="D195" s="36" t="s">
        <v>72</v>
      </c>
      <c r="E195" s="36">
        <v>2</v>
      </c>
      <c r="F195" s="36">
        <v>1.90</v>
      </c>
    </row>
    <row r="196" spans="1:6" ht="15">
      <c r="A196" s="36" t="s">
        <v>401</v>
      </c>
      <c r="B196" s="36" t="s">
        <v>229</v>
      </c>
      <c r="C196" s="36">
        <v>3</v>
      </c>
      <c r="D196" s="36" t="s">
        <v>72</v>
      </c>
      <c r="E196" s="36">
        <v>4</v>
      </c>
      <c r="F196" s="36">
        <v>3.90</v>
      </c>
    </row>
    <row r="197" spans="1:6" ht="15">
      <c r="A197" s="36" t="s">
        <v>401</v>
      </c>
      <c r="B197" s="36" t="s">
        <v>230</v>
      </c>
      <c r="C197" s="36">
        <v>3</v>
      </c>
      <c r="D197" s="36" t="s">
        <v>72</v>
      </c>
      <c r="E197" s="36">
        <v>3</v>
      </c>
      <c r="F197" s="36">
        <v>2.90</v>
      </c>
    </row>
    <row r="198" spans="1:6" ht="15">
      <c r="A198" s="36" t="s">
        <v>401</v>
      </c>
      <c r="B198" s="36" t="s">
        <v>231</v>
      </c>
      <c r="C198" s="36">
        <v>3</v>
      </c>
      <c r="D198" s="36" t="s">
        <v>72</v>
      </c>
      <c r="E198" s="36">
        <v>2</v>
      </c>
      <c r="F198" s="36">
        <v>1.90</v>
      </c>
    </row>
    <row r="199" spans="1:6" ht="15">
      <c r="A199" s="36" t="s">
        <v>401</v>
      </c>
      <c r="B199" s="36" t="s">
        <v>232</v>
      </c>
      <c r="C199" s="36">
        <v>5</v>
      </c>
      <c r="D199" s="36" t="s">
        <v>72</v>
      </c>
      <c r="E199" s="36">
        <v>2</v>
      </c>
      <c r="F199" s="36">
        <v>1.90</v>
      </c>
    </row>
    <row r="200" spans="1:6" ht="15">
      <c r="A200" s="36" t="s">
        <v>401</v>
      </c>
      <c r="B200" s="36" t="s">
        <v>233</v>
      </c>
      <c r="C200" s="36">
        <v>6</v>
      </c>
      <c r="D200" s="36" t="s">
        <v>72</v>
      </c>
      <c r="E200" s="36">
        <v>1</v>
      </c>
      <c r="F200" s="36">
        <v>0.90</v>
      </c>
    </row>
    <row r="201" spans="1:6" ht="15">
      <c r="A201" s="36" t="s">
        <v>401</v>
      </c>
      <c r="B201" s="36" t="s">
        <v>234</v>
      </c>
      <c r="C201" s="36">
        <v>6</v>
      </c>
      <c r="D201" s="36" t="s">
        <v>72</v>
      </c>
      <c r="E201" s="36">
        <v>0</v>
      </c>
      <c r="F201" s="36">
        <v>0</v>
      </c>
    </row>
    <row r="202" spans="1:6" ht="15">
      <c r="A202" s="36" t="s">
        <v>401</v>
      </c>
      <c r="B202" s="36" t="s">
        <v>71</v>
      </c>
      <c r="C202" s="36">
        <v>5</v>
      </c>
      <c r="D202" s="36" t="s">
        <v>72</v>
      </c>
      <c r="E202" s="36">
        <v>2</v>
      </c>
      <c r="F202" s="36">
        <v>1.90</v>
      </c>
    </row>
    <row r="203" spans="1:6" ht="15">
      <c r="A203" s="36" t="s">
        <v>401</v>
      </c>
      <c r="B203" s="36" t="s">
        <v>70</v>
      </c>
      <c r="C203" s="36">
        <v>5</v>
      </c>
      <c r="D203" s="36" t="s">
        <v>72</v>
      </c>
      <c r="E203" s="36">
        <v>1</v>
      </c>
      <c r="F203" s="36">
        <v>0.90</v>
      </c>
    </row>
    <row r="204" spans="1:6" ht="15">
      <c r="A204" s="36" t="s">
        <v>401</v>
      </c>
      <c r="B204" s="36" t="s">
        <v>69</v>
      </c>
      <c r="C204" s="36">
        <v>5</v>
      </c>
      <c r="D204" s="36" t="s">
        <v>72</v>
      </c>
      <c r="E204" s="36">
        <v>0</v>
      </c>
      <c r="F204" s="36">
        <v>0</v>
      </c>
    </row>
    <row r="205" spans="1:6" ht="15">
      <c r="A205" s="36" t="s">
        <v>401</v>
      </c>
      <c r="B205" s="36" t="s">
        <v>66</v>
      </c>
      <c r="C205" s="36">
        <v>5</v>
      </c>
      <c r="D205" s="36" t="s">
        <v>72</v>
      </c>
      <c r="E205" s="36">
        <v>2</v>
      </c>
      <c r="F205" s="36">
        <v>1.90</v>
      </c>
    </row>
    <row r="206" spans="1:6" ht="15">
      <c r="A206" s="36" t="s">
        <v>401</v>
      </c>
      <c r="B206" s="36" t="s">
        <v>65</v>
      </c>
      <c r="C206" s="36">
        <v>5</v>
      </c>
      <c r="D206" s="36" t="s">
        <v>72</v>
      </c>
      <c r="E206" s="36">
        <v>1</v>
      </c>
      <c r="F206" s="36">
        <v>0.90</v>
      </c>
    </row>
    <row r="207" spans="1:6" ht="15">
      <c r="A207" s="36" t="s">
        <v>401</v>
      </c>
      <c r="B207" s="36" t="s">
        <v>68</v>
      </c>
      <c r="C207" s="36">
        <v>5</v>
      </c>
      <c r="D207" s="36" t="s">
        <v>72</v>
      </c>
      <c r="E207" s="36">
        <v>2</v>
      </c>
      <c r="F207" s="36">
        <v>1.90</v>
      </c>
    </row>
    <row r="208" spans="1:6" ht="15">
      <c r="A208" s="36" t="s">
        <v>401</v>
      </c>
      <c r="B208" s="36" t="s">
        <v>67</v>
      </c>
      <c r="C208" s="36">
        <v>5</v>
      </c>
      <c r="D208" s="36" t="s">
        <v>72</v>
      </c>
      <c r="E208" s="36">
        <v>1</v>
      </c>
      <c r="F208" s="36">
        <v>0.90</v>
      </c>
    </row>
    <row r="209" spans="1:6" ht="15">
      <c r="A209" s="36" t="s">
        <v>401</v>
      </c>
      <c r="B209" s="36" t="s">
        <v>54</v>
      </c>
      <c r="C209" s="36">
        <v>2</v>
      </c>
      <c r="D209" s="36" t="s">
        <v>72</v>
      </c>
      <c r="E209" s="36">
        <v>0</v>
      </c>
      <c r="F209" s="36">
        <v>0</v>
      </c>
    </row>
    <row r="210" spans="1:6" ht="15">
      <c r="A210" s="36" t="s">
        <v>402</v>
      </c>
      <c r="B210" s="36" t="s">
        <v>235</v>
      </c>
      <c r="C210" s="36">
        <v>3</v>
      </c>
      <c r="E210" s="36">
        <v>4</v>
      </c>
      <c r="F210" s="36">
        <v>3.90</v>
      </c>
    </row>
    <row r="211" spans="1:6" ht="15">
      <c r="A211" s="36" t="s">
        <v>402</v>
      </c>
      <c r="B211" s="36" t="s">
        <v>236</v>
      </c>
      <c r="C211" s="36">
        <v>4</v>
      </c>
      <c r="E211" s="36">
        <v>3</v>
      </c>
      <c r="F211" s="36">
        <v>2.90</v>
      </c>
    </row>
    <row r="212" spans="1:6" ht="15">
      <c r="A212" s="36" t="s">
        <v>402</v>
      </c>
      <c r="B212" s="36" t="s">
        <v>237</v>
      </c>
      <c r="C212" s="36">
        <v>3</v>
      </c>
      <c r="E212" s="36">
        <v>3</v>
      </c>
      <c r="F212" s="36">
        <v>2.90</v>
      </c>
    </row>
    <row r="213" spans="1:6" ht="15">
      <c r="A213" s="36" t="s">
        <v>402</v>
      </c>
      <c r="B213" s="36" t="s">
        <v>238</v>
      </c>
      <c r="C213" s="36">
        <v>4</v>
      </c>
      <c r="E213" s="36">
        <v>2</v>
      </c>
      <c r="F213" s="36">
        <v>1.90</v>
      </c>
    </row>
    <row r="214" spans="1:6" ht="15">
      <c r="A214" s="36" t="s">
        <v>402</v>
      </c>
      <c r="B214" s="36" t="s">
        <v>239</v>
      </c>
      <c r="C214" s="36">
        <v>3</v>
      </c>
      <c r="E214" s="36">
        <v>2</v>
      </c>
      <c r="F214" s="36">
        <v>1.90</v>
      </c>
    </row>
    <row r="215" spans="1:6" ht="15">
      <c r="A215" s="36" t="s">
        <v>402</v>
      </c>
      <c r="B215" s="36" t="s">
        <v>240</v>
      </c>
      <c r="C215" s="36">
        <v>4</v>
      </c>
      <c r="E215" s="36">
        <v>1</v>
      </c>
      <c r="F215" s="36">
        <v>0.90</v>
      </c>
    </row>
    <row r="216" spans="1:6" ht="15">
      <c r="A216" s="36" t="s">
        <v>402</v>
      </c>
      <c r="B216" s="36" t="s">
        <v>273</v>
      </c>
      <c r="C216" s="36">
        <v>7</v>
      </c>
      <c r="E216" s="36">
        <v>-1</v>
      </c>
      <c r="F216" s="36">
        <v>-1.1000000000000001</v>
      </c>
    </row>
    <row r="217" spans="1:6" ht="15">
      <c r="A217" s="36" t="s">
        <v>402</v>
      </c>
      <c r="B217" s="36" t="s">
        <v>272</v>
      </c>
      <c r="C217" s="36">
        <v>6</v>
      </c>
      <c r="E217" s="36">
        <v>1</v>
      </c>
      <c r="F217" s="36">
        <v>0.90</v>
      </c>
    </row>
    <row r="218" spans="1:6" ht="15">
      <c r="A218" s="36" t="s">
        <v>402</v>
      </c>
      <c r="B218" s="36" t="s">
        <v>271</v>
      </c>
      <c r="C218" s="36">
        <v>7</v>
      </c>
      <c r="E218" s="36">
        <v>-1</v>
      </c>
      <c r="F218" s="36">
        <v>-1.1000000000000001</v>
      </c>
    </row>
    <row r="219" spans="1:6" ht="15">
      <c r="A219" s="36" t="s">
        <v>402</v>
      </c>
      <c r="B219" s="36" t="s">
        <v>265</v>
      </c>
      <c r="C219" s="36">
        <v>5</v>
      </c>
      <c r="E219" s="36">
        <v>0</v>
      </c>
      <c r="F219" s="36">
        <v>0</v>
      </c>
    </row>
    <row r="220" spans="1:6" ht="15">
      <c r="A220" s="36" t="s">
        <v>402</v>
      </c>
      <c r="B220" s="36" t="s">
        <v>266</v>
      </c>
      <c r="C220" s="36">
        <v>6</v>
      </c>
      <c r="E220" s="36">
        <v>0</v>
      </c>
      <c r="F220" s="36">
        <v>0</v>
      </c>
    </row>
    <row r="221" spans="1:6" ht="15">
      <c r="A221" s="36" t="s">
        <v>402</v>
      </c>
      <c r="B221" s="36" t="s">
        <v>267</v>
      </c>
      <c r="C221" s="36">
        <v>7</v>
      </c>
      <c r="E221" s="36">
        <v>-1</v>
      </c>
      <c r="F221" s="36">
        <v>-1.1000000000000001</v>
      </c>
    </row>
    <row r="222" spans="1:6" ht="15">
      <c r="A222" s="36" t="s">
        <v>402</v>
      </c>
      <c r="B222" s="36" t="s">
        <v>277</v>
      </c>
      <c r="C222" s="36">
        <v>7</v>
      </c>
      <c r="E222" s="36">
        <v>-2</v>
      </c>
      <c r="F222" s="36">
        <v>-2</v>
      </c>
    </row>
    <row r="223" spans="1:6" ht="15">
      <c r="A223" s="36" t="s">
        <v>402</v>
      </c>
      <c r="B223" s="36" t="s">
        <v>281</v>
      </c>
      <c r="C223" s="36">
        <v>8</v>
      </c>
      <c r="E223" s="36">
        <v>-2</v>
      </c>
      <c r="F223" s="36">
        <v>-2</v>
      </c>
    </row>
    <row r="224" spans="1:6" ht="15">
      <c r="A224" s="36" t="s">
        <v>402</v>
      </c>
      <c r="B224" s="36" t="s">
        <v>280</v>
      </c>
      <c r="C224" s="36">
        <v>5</v>
      </c>
      <c r="E224" s="36">
        <v>0</v>
      </c>
      <c r="F224" s="36">
        <v>0</v>
      </c>
    </row>
    <row r="225" spans="1:6" ht="15">
      <c r="A225" s="36" t="s">
        <v>402</v>
      </c>
      <c r="B225" s="36" t="s">
        <v>279</v>
      </c>
      <c r="C225" s="36">
        <v>6</v>
      </c>
      <c r="E225" s="36">
        <v>0</v>
      </c>
      <c r="F225" s="36">
        <v>0</v>
      </c>
    </row>
    <row r="226" spans="1:6" ht="15">
      <c r="A226" s="36" t="s">
        <v>402</v>
      </c>
      <c r="B226" s="36" t="s">
        <v>278</v>
      </c>
      <c r="C226" s="36">
        <v>7</v>
      </c>
      <c r="E226" s="36">
        <v>-1</v>
      </c>
      <c r="F226" s="36">
        <v>-1.1000000000000001</v>
      </c>
    </row>
    <row r="227" spans="1:6" ht="15">
      <c r="A227" s="36" t="s">
        <v>402</v>
      </c>
      <c r="B227" s="36" t="s">
        <v>276</v>
      </c>
      <c r="C227" s="36">
        <v>5</v>
      </c>
      <c r="E227" s="36">
        <v>2</v>
      </c>
      <c r="F227" s="36">
        <v>1.90</v>
      </c>
    </row>
    <row r="228" spans="1:6" ht="15">
      <c r="A228" s="36" t="s">
        <v>402</v>
      </c>
      <c r="B228" s="36" t="s">
        <v>275</v>
      </c>
      <c r="C228" s="36">
        <v>6</v>
      </c>
      <c r="E228" s="36">
        <v>0</v>
      </c>
      <c r="F228" s="36">
        <v>0</v>
      </c>
    </row>
    <row r="229" spans="1:6" ht="15">
      <c r="A229" s="36" t="s">
        <v>402</v>
      </c>
      <c r="B229" s="36" t="s">
        <v>241</v>
      </c>
      <c r="C229" s="36">
        <v>4</v>
      </c>
      <c r="E229" s="36">
        <v>2</v>
      </c>
      <c r="F229" s="36">
        <v>1.90</v>
      </c>
    </row>
    <row r="230" spans="1:6" ht="15">
      <c r="A230" s="36" t="s">
        <v>402</v>
      </c>
      <c r="B230" s="36" t="s">
        <v>242</v>
      </c>
      <c r="C230" s="36">
        <v>3</v>
      </c>
      <c r="E230" s="36">
        <v>2</v>
      </c>
      <c r="F230" s="36">
        <v>1.90</v>
      </c>
    </row>
    <row r="231" spans="1:6" ht="15">
      <c r="A231" s="36" t="s">
        <v>402</v>
      </c>
      <c r="B231" s="36" t="s">
        <v>243</v>
      </c>
      <c r="C231" s="36">
        <v>4</v>
      </c>
      <c r="E231" s="36">
        <v>2</v>
      </c>
      <c r="F231" s="36">
        <v>1.90</v>
      </c>
    </row>
    <row r="232" spans="1:6" ht="15">
      <c r="A232" s="36" t="s">
        <v>402</v>
      </c>
      <c r="B232" s="36" t="s">
        <v>244</v>
      </c>
      <c r="C232" s="36">
        <v>2</v>
      </c>
      <c r="E232" s="36">
        <v>5</v>
      </c>
      <c r="F232" s="36">
        <v>4.80</v>
      </c>
    </row>
    <row r="233" spans="1:6" ht="15">
      <c r="A233" s="36" t="s">
        <v>402</v>
      </c>
      <c r="B233" s="36" t="s">
        <v>303</v>
      </c>
      <c r="C233" s="36">
        <v>3.50</v>
      </c>
      <c r="E233" s="36">
        <v>1.50</v>
      </c>
      <c r="F233" s="36">
        <v>1.40</v>
      </c>
    </row>
    <row r="234" spans="1:6" ht="15">
      <c r="A234" s="36" t="s">
        <v>402</v>
      </c>
      <c r="B234" s="36" t="s">
        <v>304</v>
      </c>
      <c r="C234" s="36">
        <v>4.50</v>
      </c>
      <c r="E234" s="36">
        <v>1.50</v>
      </c>
      <c r="F234" s="36">
        <v>1.40</v>
      </c>
    </row>
    <row r="235" spans="1:6" ht="15">
      <c r="A235" s="36" t="s">
        <v>402</v>
      </c>
      <c r="B235" s="36" t="s">
        <v>305</v>
      </c>
      <c r="C235" s="36">
        <v>2.50</v>
      </c>
      <c r="E235" s="36">
        <v>4.50</v>
      </c>
      <c r="F235" s="36">
        <v>4.4000000000000004</v>
      </c>
    </row>
    <row r="236" spans="1:6" ht="15">
      <c r="A236" s="36" t="s">
        <v>402</v>
      </c>
      <c r="B236" s="36" t="s">
        <v>306</v>
      </c>
      <c r="C236" s="36">
        <v>4.50</v>
      </c>
      <c r="E236" s="36">
        <v>1.50</v>
      </c>
      <c r="F236" s="36">
        <v>1.40</v>
      </c>
    </row>
    <row r="237" spans="1:6" ht="15">
      <c r="A237" s="36" t="s">
        <v>402</v>
      </c>
      <c r="B237" s="36" t="s">
        <v>307</v>
      </c>
      <c r="C237" s="36">
        <v>3.50</v>
      </c>
      <c r="E237" s="36">
        <v>3.50</v>
      </c>
      <c r="F237" s="36">
        <v>3.40</v>
      </c>
    </row>
    <row r="238" spans="1:6" ht="15">
      <c r="A238" s="36" t="s">
        <v>402</v>
      </c>
      <c r="B238" s="36" t="s">
        <v>308</v>
      </c>
      <c r="C238" s="36">
        <v>4.50</v>
      </c>
      <c r="E238" s="36">
        <v>1.50</v>
      </c>
      <c r="F238" s="36">
        <v>1.40</v>
      </c>
    </row>
    <row r="239" spans="1:6" ht="15">
      <c r="A239" s="36" t="s">
        <v>402</v>
      </c>
      <c r="B239" s="36" t="s">
        <v>309</v>
      </c>
      <c r="C239" s="36">
        <v>4.50</v>
      </c>
      <c r="E239" s="36">
        <v>0.50</v>
      </c>
      <c r="F239" s="36">
        <v>0.39999999999999991</v>
      </c>
    </row>
    <row r="240" spans="1:6" ht="15">
      <c r="A240" s="36" t="s">
        <v>402</v>
      </c>
      <c r="B240" s="36" t="s">
        <v>310</v>
      </c>
      <c r="C240" s="36">
        <v>5.50</v>
      </c>
      <c r="E240" s="36">
        <v>0.50</v>
      </c>
      <c r="F240" s="36">
        <v>0.39999999999999991</v>
      </c>
    </row>
    <row r="241" spans="1:6" ht="15">
      <c r="A241" s="36" t="s">
        <v>402</v>
      </c>
      <c r="B241" s="36" t="s">
        <v>311</v>
      </c>
      <c r="C241" s="36">
        <v>3.50</v>
      </c>
      <c r="E241" s="36">
        <v>3.50</v>
      </c>
      <c r="F241" s="36">
        <v>3.50</v>
      </c>
    </row>
    <row r="242" spans="1:6" ht="15">
      <c r="A242" s="36" t="s">
        <v>402</v>
      </c>
      <c r="B242" s="36" t="s">
        <v>312</v>
      </c>
      <c r="C242" s="36">
        <v>5.50</v>
      </c>
      <c r="E242" s="36">
        <v>0.50</v>
      </c>
      <c r="F242" s="36">
        <v>0.39999999999999991</v>
      </c>
    </row>
    <row r="243" spans="1:6" ht="15">
      <c r="A243" s="36" t="s">
        <v>402</v>
      </c>
      <c r="B243" s="36" t="s">
        <v>313</v>
      </c>
      <c r="C243" s="36">
        <v>4.50</v>
      </c>
      <c r="E243" s="36">
        <v>2.50</v>
      </c>
      <c r="F243" s="36">
        <v>2.40</v>
      </c>
    </row>
    <row r="244" spans="1:6" ht="15">
      <c r="A244" s="36" t="s">
        <v>402</v>
      </c>
      <c r="B244" s="36" t="s">
        <v>314</v>
      </c>
      <c r="C244" s="36">
        <v>5.50</v>
      </c>
      <c r="E244" s="36">
        <v>0.50</v>
      </c>
      <c r="F244" s="36">
        <v>0.39999999999999991</v>
      </c>
    </row>
    <row r="245" spans="1:6" ht="15">
      <c r="A245" s="36" t="s">
        <v>402</v>
      </c>
      <c r="B245" s="36" t="s">
        <v>315</v>
      </c>
      <c r="C245" s="36">
        <v>5.50</v>
      </c>
      <c r="E245" s="36">
        <v>-0.50</v>
      </c>
      <c r="F245" s="36">
        <v>-0.50</v>
      </c>
    </row>
    <row r="246" spans="1:6" ht="15">
      <c r="A246" s="36" t="s">
        <v>402</v>
      </c>
      <c r="B246" s="36" t="s">
        <v>316</v>
      </c>
      <c r="C246" s="36">
        <v>6.50</v>
      </c>
      <c r="E246" s="36">
        <v>-0.50</v>
      </c>
      <c r="F246" s="36">
        <v>-0.50</v>
      </c>
    </row>
    <row r="247" spans="1:6" ht="15">
      <c r="A247" s="36" t="s">
        <v>402</v>
      </c>
      <c r="B247" s="36" t="s">
        <v>317</v>
      </c>
      <c r="C247" s="36">
        <v>4.50</v>
      </c>
      <c r="E247" s="36">
        <v>2.50</v>
      </c>
      <c r="F247" s="36">
        <v>2.50</v>
      </c>
    </row>
    <row r="248" spans="1:6" ht="15">
      <c r="A248" s="36" t="s">
        <v>402</v>
      </c>
      <c r="B248" s="36" t="s">
        <v>318</v>
      </c>
      <c r="C248" s="36">
        <v>7</v>
      </c>
      <c r="E248" s="36">
        <v>-1</v>
      </c>
      <c r="F248" s="36">
        <v>-1.1000000000000001</v>
      </c>
    </row>
    <row r="249" spans="1:6" ht="15">
      <c r="A249" s="36" t="s">
        <v>402</v>
      </c>
      <c r="B249" s="36" t="s">
        <v>319</v>
      </c>
      <c r="C249" s="36">
        <v>5.50</v>
      </c>
      <c r="E249" s="36">
        <v>1.50</v>
      </c>
      <c r="F249" s="36">
        <v>1.40</v>
      </c>
    </row>
    <row r="250" spans="1:6" ht="15">
      <c r="A250" s="36" t="s">
        <v>402</v>
      </c>
      <c r="B250" s="36" t="s">
        <v>320</v>
      </c>
      <c r="C250" s="36">
        <v>7</v>
      </c>
      <c r="E250" s="36">
        <v>-1</v>
      </c>
      <c r="F250" s="36">
        <v>-1.1000000000000001</v>
      </c>
    </row>
    <row r="251" spans="1:6" ht="15">
      <c r="A251" s="36" t="s">
        <v>402</v>
      </c>
      <c r="B251" s="36" t="s">
        <v>321</v>
      </c>
      <c r="C251" s="36">
        <v>4.50</v>
      </c>
      <c r="E251" s="36">
        <v>0.50</v>
      </c>
      <c r="F251" s="36">
        <v>0.39999999999999991</v>
      </c>
    </row>
    <row r="252" spans="1:6" ht="15">
      <c r="A252" s="36" t="s">
        <v>402</v>
      </c>
      <c r="B252" s="36" t="s">
        <v>322</v>
      </c>
      <c r="C252" s="36">
        <v>5.50</v>
      </c>
      <c r="E252" s="36">
        <v>0.50</v>
      </c>
      <c r="F252" s="36">
        <v>0.39999999999999991</v>
      </c>
    </row>
    <row r="253" spans="1:6" ht="15">
      <c r="A253" s="36" t="s">
        <v>402</v>
      </c>
      <c r="B253" s="36" t="s">
        <v>323</v>
      </c>
      <c r="C253" s="36">
        <v>3.50</v>
      </c>
      <c r="E253" s="36">
        <v>3.50</v>
      </c>
      <c r="F253" s="36">
        <v>3.50</v>
      </c>
    </row>
    <row r="254" spans="1:6" ht="15">
      <c r="A254" s="36" t="s">
        <v>402</v>
      </c>
      <c r="B254" s="36" t="s">
        <v>324</v>
      </c>
      <c r="C254" s="36">
        <v>6</v>
      </c>
      <c r="E254" s="36">
        <v>0</v>
      </c>
      <c r="F254" s="36">
        <v>0</v>
      </c>
    </row>
    <row r="255" spans="1:6" ht="15">
      <c r="A255" s="36" t="s">
        <v>402</v>
      </c>
      <c r="B255" s="36" t="s">
        <v>325</v>
      </c>
      <c r="C255" s="36">
        <v>4.50</v>
      </c>
      <c r="E255" s="36">
        <v>2.50</v>
      </c>
      <c r="F255" s="36">
        <v>2.40</v>
      </c>
    </row>
    <row r="256" spans="1:6" ht="15">
      <c r="A256" s="36" t="s">
        <v>402</v>
      </c>
      <c r="B256" s="36" t="s">
        <v>326</v>
      </c>
      <c r="C256" s="36">
        <v>6</v>
      </c>
      <c r="E256" s="36">
        <v>0</v>
      </c>
      <c r="F256" s="36">
        <v>0</v>
      </c>
    </row>
    <row r="257" spans="1:6" ht="15">
      <c r="A257" s="36" t="s">
        <v>402</v>
      </c>
      <c r="B257" s="36" t="s">
        <v>327</v>
      </c>
      <c r="C257" s="36">
        <v>4</v>
      </c>
      <c r="E257" s="36">
        <v>1</v>
      </c>
      <c r="F257" s="36">
        <v>0.89999999999999991</v>
      </c>
    </row>
    <row r="258" spans="1:6" ht="15">
      <c r="A258" s="36" t="s">
        <v>402</v>
      </c>
      <c r="B258" s="36" t="s">
        <v>328</v>
      </c>
      <c r="C258" s="36">
        <v>5</v>
      </c>
      <c r="E258" s="36">
        <v>1</v>
      </c>
      <c r="F258" s="36">
        <v>0.89999999999999991</v>
      </c>
    </row>
    <row r="259" spans="1:6" ht="15">
      <c r="A259" s="36" t="s">
        <v>402</v>
      </c>
      <c r="B259" s="36" t="s">
        <v>329</v>
      </c>
      <c r="C259" s="36">
        <v>3</v>
      </c>
      <c r="E259" s="36">
        <v>4</v>
      </c>
      <c r="F259" s="36">
        <v>3.90</v>
      </c>
    </row>
    <row r="260" spans="1:6" ht="15">
      <c r="A260" s="36" t="s">
        <v>402</v>
      </c>
      <c r="B260" s="36" t="s">
        <v>330</v>
      </c>
      <c r="C260" s="36">
        <v>5.50</v>
      </c>
      <c r="E260" s="36">
        <v>0.50</v>
      </c>
      <c r="F260" s="36">
        <v>0.39999999999999991</v>
      </c>
    </row>
    <row r="261" spans="1:6" ht="15">
      <c r="A261" s="36" t="s">
        <v>402</v>
      </c>
      <c r="B261" s="36" t="s">
        <v>331</v>
      </c>
      <c r="C261" s="36">
        <v>4</v>
      </c>
      <c r="E261" s="36">
        <v>3</v>
      </c>
      <c r="F261" s="36">
        <v>2.90</v>
      </c>
    </row>
    <row r="262" spans="1:6" ht="15">
      <c r="A262" s="36" t="s">
        <v>402</v>
      </c>
      <c r="B262" s="36" t="s">
        <v>332</v>
      </c>
      <c r="C262" s="36">
        <v>5</v>
      </c>
      <c r="E262" s="36">
        <v>1</v>
      </c>
      <c r="F262" s="36">
        <v>0.89999999999999991</v>
      </c>
    </row>
    <row r="263" spans="1:6" ht="15">
      <c r="A263" s="36" t="s">
        <v>402</v>
      </c>
      <c r="B263" s="36" t="s">
        <v>333</v>
      </c>
      <c r="C263" s="36">
        <v>5</v>
      </c>
      <c r="E263" s="36">
        <v>0</v>
      </c>
      <c r="F263" s="36">
        <v>0</v>
      </c>
    </row>
    <row r="264" spans="1:6" ht="15">
      <c r="A264" s="36" t="s">
        <v>402</v>
      </c>
      <c r="B264" s="36" t="s">
        <v>334</v>
      </c>
      <c r="C264" s="36">
        <v>6</v>
      </c>
      <c r="E264" s="36">
        <v>0</v>
      </c>
      <c r="F264" s="36">
        <v>0</v>
      </c>
    </row>
    <row r="265" spans="1:6" ht="15">
      <c r="A265" s="36" t="s">
        <v>402</v>
      </c>
      <c r="B265" s="36" t="s">
        <v>335</v>
      </c>
      <c r="C265" s="36">
        <v>4</v>
      </c>
      <c r="E265" s="36">
        <v>3</v>
      </c>
      <c r="F265" s="36">
        <v>2.90</v>
      </c>
    </row>
    <row r="266" spans="1:6" ht="15">
      <c r="A266" s="36" t="s">
        <v>402</v>
      </c>
      <c r="B266" s="36" t="s">
        <v>336</v>
      </c>
      <c r="C266" s="36">
        <v>7</v>
      </c>
      <c r="E266" s="36">
        <v>-1</v>
      </c>
      <c r="F266" s="36">
        <v>-1.1000000000000001</v>
      </c>
    </row>
    <row r="267" spans="1:6" ht="15">
      <c r="A267" s="36" t="s">
        <v>402</v>
      </c>
      <c r="B267" s="36" t="s">
        <v>337</v>
      </c>
      <c r="C267" s="36">
        <v>5</v>
      </c>
      <c r="E267" s="36">
        <v>2</v>
      </c>
      <c r="F267" s="36">
        <v>1.90</v>
      </c>
    </row>
    <row r="268" spans="1:6" ht="15">
      <c r="A268" s="36" t="s">
        <v>402</v>
      </c>
      <c r="B268" s="36" t="s">
        <v>338</v>
      </c>
      <c r="C268" s="36">
        <v>6.50</v>
      </c>
      <c r="E268" s="36">
        <v>-0.50</v>
      </c>
      <c r="F268" s="36">
        <v>-0.50</v>
      </c>
    </row>
    <row r="269" spans="1:6" ht="15">
      <c r="A269" s="36" t="s">
        <v>402</v>
      </c>
      <c r="B269" s="36" t="s">
        <v>245</v>
      </c>
      <c r="C269" s="36">
        <v>4</v>
      </c>
      <c r="E269" s="36">
        <v>2</v>
      </c>
      <c r="F269" s="36">
        <v>1.90</v>
      </c>
    </row>
    <row r="270" spans="1:6" ht="15">
      <c r="A270" s="36" t="s">
        <v>402</v>
      </c>
      <c r="B270" s="36" t="s">
        <v>246</v>
      </c>
      <c r="C270" s="36">
        <v>3</v>
      </c>
      <c r="E270" s="36">
        <v>4</v>
      </c>
      <c r="F270" s="36">
        <v>3.90</v>
      </c>
    </row>
    <row r="271" spans="1:6" ht="15">
      <c r="A271" s="36" t="s">
        <v>402</v>
      </c>
      <c r="B271" s="36" t="s">
        <v>247</v>
      </c>
      <c r="C271" s="36">
        <v>4</v>
      </c>
      <c r="E271" s="36">
        <v>1</v>
      </c>
      <c r="F271" s="36">
        <v>0.89999999999999991</v>
      </c>
    </row>
    <row r="272" spans="1:6" ht="15">
      <c r="A272" s="36" t="s">
        <v>402</v>
      </c>
      <c r="B272" s="36" t="s">
        <v>248</v>
      </c>
      <c r="C272" s="36">
        <v>5</v>
      </c>
      <c r="E272" s="36">
        <v>1</v>
      </c>
      <c r="F272" s="36">
        <v>0.89999999999999991</v>
      </c>
    </row>
    <row r="273" spans="1:6" ht="15">
      <c r="A273" s="36" t="s">
        <v>402</v>
      </c>
      <c r="B273" s="36" t="s">
        <v>249</v>
      </c>
      <c r="C273" s="36">
        <v>3</v>
      </c>
      <c r="E273" s="36">
        <v>4</v>
      </c>
      <c r="F273" s="36">
        <v>3.90</v>
      </c>
    </row>
    <row r="274" spans="1:6" ht="15">
      <c r="A274" s="36" t="s">
        <v>402</v>
      </c>
      <c r="B274" s="36" t="s">
        <v>250</v>
      </c>
      <c r="C274" s="36">
        <v>6</v>
      </c>
      <c r="E274" s="36">
        <v>0</v>
      </c>
      <c r="F274" s="36">
        <v>0</v>
      </c>
    </row>
    <row r="275" spans="1:6" ht="15">
      <c r="A275" s="36" t="s">
        <v>402</v>
      </c>
      <c r="B275" s="36" t="s">
        <v>251</v>
      </c>
      <c r="C275" s="36">
        <v>4</v>
      </c>
      <c r="E275" s="36">
        <v>3</v>
      </c>
      <c r="F275" s="36">
        <v>2.90</v>
      </c>
    </row>
    <row r="276" spans="1:6" ht="15">
      <c r="A276" s="36" t="s">
        <v>402</v>
      </c>
      <c r="B276" s="36" t="s">
        <v>252</v>
      </c>
      <c r="C276" s="36">
        <v>5.50</v>
      </c>
      <c r="E276" s="36">
        <v>0.50</v>
      </c>
      <c r="F276" s="36">
        <v>0.39999999999999991</v>
      </c>
    </row>
    <row r="277" spans="1:6" ht="15">
      <c r="A277" s="36" t="s">
        <v>402</v>
      </c>
      <c r="B277" s="36" t="s">
        <v>339</v>
      </c>
      <c r="C277" s="36">
        <v>3.50</v>
      </c>
      <c r="E277" s="36">
        <v>3.50</v>
      </c>
      <c r="F277" s="36">
        <v>3.40</v>
      </c>
    </row>
    <row r="278" spans="1:6" ht="15">
      <c r="A278" s="36" t="s">
        <v>402</v>
      </c>
      <c r="B278" s="36" t="s">
        <v>340</v>
      </c>
      <c r="C278" s="36">
        <v>4.50</v>
      </c>
      <c r="E278" s="36">
        <v>1.50</v>
      </c>
      <c r="F278" s="36">
        <v>1.40</v>
      </c>
    </row>
    <row r="279" spans="1:6" ht="15">
      <c r="A279" s="36" t="s">
        <v>402</v>
      </c>
      <c r="B279" s="36" t="s">
        <v>341</v>
      </c>
      <c r="C279" s="36">
        <v>4.50</v>
      </c>
      <c r="E279" s="36">
        <v>2.50</v>
      </c>
      <c r="F279" s="36">
        <v>2.50</v>
      </c>
    </row>
    <row r="280" spans="1:6" ht="15">
      <c r="A280" s="36" t="s">
        <v>402</v>
      </c>
      <c r="B280" s="36" t="s">
        <v>342</v>
      </c>
      <c r="C280" s="36">
        <v>5.50</v>
      </c>
      <c r="E280" s="36">
        <v>0.50</v>
      </c>
      <c r="F280" s="36">
        <v>0.39999999999999991</v>
      </c>
    </row>
    <row r="281" spans="1:6" ht="15">
      <c r="A281" s="36" t="s">
        <v>402</v>
      </c>
      <c r="B281" s="36" t="s">
        <v>343</v>
      </c>
      <c r="C281" s="36">
        <v>5.50</v>
      </c>
      <c r="E281" s="36">
        <v>1.50</v>
      </c>
      <c r="F281" s="36">
        <v>1.40</v>
      </c>
    </row>
    <row r="282" spans="1:6" ht="15">
      <c r="A282" s="36" t="s">
        <v>402</v>
      </c>
      <c r="B282" s="36" t="s">
        <v>344</v>
      </c>
      <c r="C282" s="36">
        <v>7</v>
      </c>
      <c r="E282" s="36">
        <v>-1</v>
      </c>
      <c r="F282" s="36">
        <v>-1.1000000000000001</v>
      </c>
    </row>
    <row r="283" spans="1:6" ht="15">
      <c r="A283" s="36" t="s">
        <v>402</v>
      </c>
      <c r="B283" s="36" t="s">
        <v>345</v>
      </c>
      <c r="C283" s="36">
        <v>4.50</v>
      </c>
      <c r="E283" s="36">
        <v>2.50</v>
      </c>
      <c r="F283" s="36">
        <v>2.50</v>
      </c>
    </row>
    <row r="284" spans="1:6" ht="15">
      <c r="A284" s="36" t="s">
        <v>402</v>
      </c>
      <c r="B284" s="36" t="s">
        <v>346</v>
      </c>
      <c r="C284" s="36">
        <v>6</v>
      </c>
      <c r="E284" s="36">
        <v>0</v>
      </c>
      <c r="F284" s="36">
        <v>0</v>
      </c>
    </row>
    <row r="285" spans="1:6" ht="15">
      <c r="A285" s="36" t="s">
        <v>402</v>
      </c>
      <c r="B285" s="36" t="s">
        <v>347</v>
      </c>
      <c r="C285" s="36">
        <v>4</v>
      </c>
      <c r="E285" s="36">
        <v>3</v>
      </c>
      <c r="F285" s="36">
        <v>2.90</v>
      </c>
    </row>
    <row r="286" spans="1:6" ht="15">
      <c r="A286" s="36" t="s">
        <v>402</v>
      </c>
      <c r="B286" s="36" t="s">
        <v>348</v>
      </c>
      <c r="C286" s="36">
        <v>5</v>
      </c>
      <c r="E286" s="36">
        <v>1</v>
      </c>
      <c r="F286" s="36">
        <v>0.89999999999999991</v>
      </c>
    </row>
    <row r="287" spans="1:6" ht="15">
      <c r="A287" s="36" t="s">
        <v>402</v>
      </c>
      <c r="B287" s="36" t="s">
        <v>349</v>
      </c>
      <c r="C287" s="36">
        <v>5</v>
      </c>
      <c r="E287" s="36">
        <v>2</v>
      </c>
      <c r="F287" s="36">
        <v>1.90</v>
      </c>
    </row>
    <row r="288" spans="1:6" ht="15">
      <c r="A288" s="36" t="s">
        <v>402</v>
      </c>
      <c r="B288" s="36" t="s">
        <v>350</v>
      </c>
      <c r="C288" s="36">
        <v>6.50</v>
      </c>
      <c r="E288" s="36">
        <v>-0.50</v>
      </c>
      <c r="F288" s="36">
        <v>-0.50</v>
      </c>
    </row>
    <row r="289" spans="1:6" ht="15">
      <c r="A289" s="36" t="s">
        <v>402</v>
      </c>
      <c r="B289" s="36" t="s">
        <v>351</v>
      </c>
      <c r="C289" s="36">
        <v>3</v>
      </c>
      <c r="E289" s="36">
        <v>2</v>
      </c>
      <c r="F289" s="36">
        <v>1.90</v>
      </c>
    </row>
    <row r="290" spans="1:6" ht="15">
      <c r="A290" s="36" t="s">
        <v>402</v>
      </c>
      <c r="B290" s="36" t="s">
        <v>352</v>
      </c>
      <c r="C290" s="36">
        <v>4</v>
      </c>
      <c r="E290" s="36">
        <v>2</v>
      </c>
      <c r="F290" s="36">
        <v>1.90</v>
      </c>
    </row>
    <row r="291" spans="1:6" ht="15">
      <c r="A291" s="36" t="s">
        <v>402</v>
      </c>
      <c r="B291" s="36" t="s">
        <v>353</v>
      </c>
      <c r="C291" s="36">
        <v>2</v>
      </c>
      <c r="E291" s="36">
        <v>5</v>
      </c>
      <c r="F291" s="36">
        <v>4.80</v>
      </c>
    </row>
    <row r="292" spans="1:6" ht="15">
      <c r="A292" s="36" t="s">
        <v>402</v>
      </c>
      <c r="B292" s="36" t="s">
        <v>354</v>
      </c>
      <c r="C292" s="36">
        <v>3</v>
      </c>
      <c r="E292" s="36">
        <v>4</v>
      </c>
      <c r="F292" s="36">
        <v>3.90</v>
      </c>
    </row>
    <row r="293" spans="1:6" ht="15">
      <c r="A293" s="36" t="s">
        <v>402</v>
      </c>
      <c r="B293" s="36" t="s">
        <v>355</v>
      </c>
      <c r="C293" s="36">
        <v>4</v>
      </c>
      <c r="E293" s="36">
        <v>2</v>
      </c>
      <c r="F293" s="36">
        <v>1.90</v>
      </c>
    </row>
    <row r="294" spans="1:6" ht="15">
      <c r="A294" s="36" t="s">
        <v>402</v>
      </c>
      <c r="B294" s="36" t="s">
        <v>356</v>
      </c>
      <c r="C294" s="36">
        <v>5.50</v>
      </c>
      <c r="E294" s="36">
        <v>-0.50</v>
      </c>
      <c r="F294" s="36">
        <v>-0.50</v>
      </c>
    </row>
    <row r="295" spans="1:6" ht="15">
      <c r="A295" s="36" t="s">
        <v>402</v>
      </c>
      <c r="B295" s="36" t="s">
        <v>357</v>
      </c>
      <c r="C295" s="36">
        <v>6.50</v>
      </c>
      <c r="E295" s="36">
        <v>-0.50</v>
      </c>
      <c r="F295" s="36">
        <v>-0.50</v>
      </c>
    </row>
    <row r="296" spans="1:6" ht="15">
      <c r="A296" s="36" t="s">
        <v>402</v>
      </c>
      <c r="B296" s="36" t="s">
        <v>358</v>
      </c>
      <c r="C296" s="36">
        <v>4.50</v>
      </c>
      <c r="E296" s="36">
        <v>2.50</v>
      </c>
      <c r="F296" s="36">
        <v>2.50</v>
      </c>
    </row>
    <row r="297" spans="1:6" ht="15">
      <c r="A297" s="36" t="s">
        <v>402</v>
      </c>
      <c r="B297" s="36" t="s">
        <v>359</v>
      </c>
      <c r="C297" s="36">
        <v>5.50</v>
      </c>
      <c r="E297" s="36">
        <v>1.50</v>
      </c>
      <c r="F297" s="36">
        <v>1.40</v>
      </c>
    </row>
    <row r="298" spans="1:6" ht="15">
      <c r="A298" s="36" t="s">
        <v>402</v>
      </c>
      <c r="B298" s="36" t="s">
        <v>360</v>
      </c>
      <c r="C298" s="36">
        <v>7</v>
      </c>
      <c r="E298" s="36">
        <v>-1</v>
      </c>
      <c r="F298" s="36">
        <v>-1.1000000000000001</v>
      </c>
    </row>
    <row r="299" spans="1:6" ht="15">
      <c r="A299" s="36" t="s">
        <v>402</v>
      </c>
      <c r="B299" s="36" t="s">
        <v>253</v>
      </c>
      <c r="C299" s="36">
        <v>3</v>
      </c>
      <c r="E299" s="36">
        <v>2</v>
      </c>
      <c r="F299" s="36">
        <v>1.90</v>
      </c>
    </row>
    <row r="300" spans="1:6" ht="15">
      <c r="A300" s="36" t="s">
        <v>402</v>
      </c>
      <c r="B300" s="36" t="s">
        <v>254</v>
      </c>
      <c r="C300" s="36">
        <v>4</v>
      </c>
      <c r="E300" s="36">
        <v>2</v>
      </c>
      <c r="F300" s="36">
        <v>1.90</v>
      </c>
    </row>
    <row r="301" spans="1:6" ht="15">
      <c r="A301" s="36" t="s">
        <v>402</v>
      </c>
      <c r="B301" s="36" t="s">
        <v>255</v>
      </c>
      <c r="C301" s="36">
        <v>2</v>
      </c>
      <c r="E301" s="36">
        <v>5</v>
      </c>
      <c r="F301" s="36">
        <v>4.80</v>
      </c>
    </row>
    <row r="302" spans="1:6" ht="15">
      <c r="A302" s="36" t="s">
        <v>402</v>
      </c>
      <c r="B302" s="36" t="s">
        <v>361</v>
      </c>
      <c r="C302" s="36">
        <v>3.50</v>
      </c>
      <c r="E302" s="36">
        <v>1.50</v>
      </c>
      <c r="F302" s="36">
        <v>1.40</v>
      </c>
    </row>
    <row r="303" spans="1:6" ht="15">
      <c r="A303" s="36" t="s">
        <v>402</v>
      </c>
      <c r="B303" s="36" t="s">
        <v>362</v>
      </c>
      <c r="C303" s="36">
        <v>4.50</v>
      </c>
      <c r="E303" s="36">
        <v>1.50</v>
      </c>
      <c r="F303" s="36">
        <v>1.40</v>
      </c>
    </row>
    <row r="304" spans="1:6" ht="15">
      <c r="A304" s="36" t="s">
        <v>402</v>
      </c>
      <c r="B304" s="36" t="s">
        <v>363</v>
      </c>
      <c r="C304" s="36">
        <v>2.50</v>
      </c>
      <c r="E304" s="36">
        <v>4.50</v>
      </c>
      <c r="F304" s="36">
        <v>4.4000000000000004</v>
      </c>
    </row>
    <row r="305" spans="1:6" ht="15">
      <c r="A305" s="36" t="s">
        <v>402</v>
      </c>
      <c r="B305" s="36" t="s">
        <v>364</v>
      </c>
      <c r="C305" s="36">
        <v>4.50</v>
      </c>
      <c r="E305" s="36">
        <v>1.50</v>
      </c>
      <c r="F305" s="36">
        <v>1.40</v>
      </c>
    </row>
    <row r="306" spans="1:6" ht="15">
      <c r="A306" s="36" t="s">
        <v>402</v>
      </c>
      <c r="B306" s="36" t="s">
        <v>365</v>
      </c>
      <c r="C306" s="36">
        <v>4.50</v>
      </c>
      <c r="E306" s="36">
        <v>0.50</v>
      </c>
      <c r="F306" s="36">
        <v>0.39999999999999991</v>
      </c>
    </row>
    <row r="307" spans="1:6" ht="15">
      <c r="A307" s="36" t="s">
        <v>402</v>
      </c>
      <c r="B307" s="36" t="s">
        <v>366</v>
      </c>
      <c r="C307" s="36">
        <v>5.50</v>
      </c>
      <c r="E307" s="36">
        <v>0.50</v>
      </c>
      <c r="F307" s="36">
        <v>0.39999999999999991</v>
      </c>
    </row>
    <row r="308" spans="1:6" ht="15">
      <c r="A308" s="36" t="s">
        <v>402</v>
      </c>
      <c r="B308" s="36" t="s">
        <v>367</v>
      </c>
      <c r="C308" s="36">
        <v>3.50</v>
      </c>
      <c r="E308" s="36">
        <v>3.50</v>
      </c>
      <c r="F308" s="36">
        <v>3.50</v>
      </c>
    </row>
    <row r="309" spans="1:6" ht="15">
      <c r="A309" s="36" t="s">
        <v>402</v>
      </c>
      <c r="B309" s="36" t="s">
        <v>368</v>
      </c>
      <c r="C309" s="36">
        <v>5.50</v>
      </c>
      <c r="E309" s="36">
        <v>0.50</v>
      </c>
      <c r="F309" s="36">
        <v>0.39999999999999991</v>
      </c>
    </row>
    <row r="310" spans="1:6" ht="15">
      <c r="A310" s="36" t="s">
        <v>402</v>
      </c>
      <c r="B310" s="36" t="s">
        <v>369</v>
      </c>
      <c r="C310" s="36">
        <v>5.50</v>
      </c>
      <c r="E310" s="36">
        <v>-0.50</v>
      </c>
      <c r="F310" s="36">
        <v>-0.50</v>
      </c>
    </row>
    <row r="311" spans="1:6" ht="15">
      <c r="A311" s="36" t="s">
        <v>402</v>
      </c>
      <c r="B311" s="36" t="s">
        <v>370</v>
      </c>
      <c r="C311" s="36">
        <v>6.50</v>
      </c>
      <c r="E311" s="36">
        <v>-0.50</v>
      </c>
      <c r="F311" s="36">
        <v>-0.50</v>
      </c>
    </row>
    <row r="312" spans="1:6" ht="15">
      <c r="A312" s="36" t="s">
        <v>402</v>
      </c>
      <c r="B312" s="36" t="s">
        <v>371</v>
      </c>
      <c r="C312" s="36">
        <v>4.50</v>
      </c>
      <c r="E312" s="36">
        <v>2.50</v>
      </c>
      <c r="F312" s="36">
        <v>2.50</v>
      </c>
    </row>
    <row r="313" spans="1:6" ht="15">
      <c r="A313" s="36" t="s">
        <v>402</v>
      </c>
      <c r="B313" s="36" t="s">
        <v>372</v>
      </c>
      <c r="C313" s="36">
        <v>7</v>
      </c>
      <c r="E313" s="36">
        <v>-1</v>
      </c>
      <c r="F313" s="36">
        <v>-1.1000000000000001</v>
      </c>
    </row>
    <row r="314" spans="1:6" ht="15">
      <c r="A314" s="36" t="s">
        <v>402</v>
      </c>
      <c r="B314" s="36" t="s">
        <v>373</v>
      </c>
      <c r="C314" s="36">
        <v>4.50</v>
      </c>
      <c r="E314" s="36">
        <v>0.50</v>
      </c>
      <c r="F314" s="36">
        <v>0.39999999999999991</v>
      </c>
    </row>
    <row r="315" spans="1:6" ht="15">
      <c r="A315" s="36" t="s">
        <v>402</v>
      </c>
      <c r="B315" s="36" t="s">
        <v>374</v>
      </c>
      <c r="C315" s="36">
        <v>5.50</v>
      </c>
      <c r="E315" s="36">
        <v>0.50</v>
      </c>
      <c r="F315" s="36">
        <v>0.39999999999999991</v>
      </c>
    </row>
    <row r="316" spans="1:6" ht="15">
      <c r="A316" s="36" t="s">
        <v>402</v>
      </c>
      <c r="B316" s="36" t="s">
        <v>375</v>
      </c>
      <c r="C316" s="36">
        <v>3.50</v>
      </c>
      <c r="E316" s="36">
        <v>3.50</v>
      </c>
      <c r="F316" s="36">
        <v>3.50</v>
      </c>
    </row>
    <row r="317" spans="1:6" ht="15">
      <c r="A317" s="36" t="s">
        <v>402</v>
      </c>
      <c r="B317" s="36" t="s">
        <v>376</v>
      </c>
      <c r="C317" s="36">
        <v>6</v>
      </c>
      <c r="E317" s="36">
        <v>0</v>
      </c>
      <c r="F317" s="36">
        <v>0</v>
      </c>
    </row>
    <row r="318" spans="1:6" ht="15">
      <c r="A318" s="36" t="s">
        <v>402</v>
      </c>
      <c r="B318" s="36" t="s">
        <v>377</v>
      </c>
      <c r="C318" s="36">
        <v>4</v>
      </c>
      <c r="E318" s="36">
        <v>1</v>
      </c>
      <c r="F318" s="36">
        <v>0.89999999999999991</v>
      </c>
    </row>
    <row r="319" spans="1:6" ht="15">
      <c r="A319" s="36" t="s">
        <v>402</v>
      </c>
      <c r="B319" s="36" t="s">
        <v>378</v>
      </c>
      <c r="C319" s="36">
        <v>5</v>
      </c>
      <c r="E319" s="36">
        <v>1</v>
      </c>
      <c r="F319" s="36">
        <v>0.89999999999999991</v>
      </c>
    </row>
    <row r="320" spans="1:6" ht="15">
      <c r="A320" s="36" t="s">
        <v>402</v>
      </c>
      <c r="B320" s="36" t="s">
        <v>379</v>
      </c>
      <c r="C320" s="36">
        <v>3</v>
      </c>
      <c r="E320" s="36">
        <v>4</v>
      </c>
      <c r="F320" s="36">
        <v>3.90</v>
      </c>
    </row>
    <row r="321" spans="1:6" ht="15">
      <c r="A321" s="36" t="s">
        <v>402</v>
      </c>
      <c r="B321" s="36" t="s">
        <v>380</v>
      </c>
      <c r="C321" s="36">
        <v>5.50</v>
      </c>
      <c r="E321" s="36">
        <v>0.50</v>
      </c>
      <c r="F321" s="36">
        <v>0.39999999999999991</v>
      </c>
    </row>
    <row r="322" spans="1:6" ht="15">
      <c r="A322" s="36" t="s">
        <v>402</v>
      </c>
      <c r="B322" s="36" t="s">
        <v>381</v>
      </c>
      <c r="C322" s="36">
        <v>5</v>
      </c>
      <c r="E322" s="36">
        <v>0</v>
      </c>
      <c r="F322" s="36">
        <v>0</v>
      </c>
    </row>
    <row r="323" spans="1:6" ht="15">
      <c r="A323" s="36" t="s">
        <v>402</v>
      </c>
      <c r="B323" s="36" t="s">
        <v>382</v>
      </c>
      <c r="C323" s="36">
        <v>6</v>
      </c>
      <c r="E323" s="36">
        <v>0</v>
      </c>
      <c r="F323" s="36">
        <v>0</v>
      </c>
    </row>
    <row r="324" spans="1:6" ht="15">
      <c r="A324" s="36" t="s">
        <v>402</v>
      </c>
      <c r="B324" s="36" t="s">
        <v>383</v>
      </c>
      <c r="C324" s="36">
        <v>4</v>
      </c>
      <c r="E324" s="36">
        <v>3</v>
      </c>
      <c r="F324" s="36">
        <v>2.90</v>
      </c>
    </row>
    <row r="325" spans="1:6" ht="15">
      <c r="A325" s="36" t="s">
        <v>402</v>
      </c>
      <c r="B325" s="36" t="s">
        <v>384</v>
      </c>
      <c r="C325" s="36">
        <v>7</v>
      </c>
      <c r="E325" s="36">
        <v>-1</v>
      </c>
      <c r="F325" s="36">
        <v>-1.1000000000000001</v>
      </c>
    </row>
    <row r="326" spans="1:6" ht="15">
      <c r="A326" s="36" t="s">
        <v>402</v>
      </c>
      <c r="B326" s="36" t="s">
        <v>256</v>
      </c>
      <c r="C326" s="36">
        <v>4</v>
      </c>
      <c r="E326" s="36">
        <v>2</v>
      </c>
      <c r="F326" s="36">
        <v>1.90</v>
      </c>
    </row>
    <row r="327" spans="1:6" ht="15">
      <c r="A327" s="36" t="s">
        <v>402</v>
      </c>
      <c r="B327" s="36" t="s">
        <v>257</v>
      </c>
      <c r="C327" s="36">
        <v>3</v>
      </c>
      <c r="E327" s="36">
        <v>4</v>
      </c>
      <c r="F327" s="36">
        <v>3.90</v>
      </c>
    </row>
    <row r="328" spans="1:8" ht="15">
      <c r="A328" s="36" t="s">
        <v>402</v>
      </c>
      <c r="B328" s="36" t="s">
        <v>408</v>
      </c>
      <c r="C328" s="36">
        <v>3</v>
      </c>
      <c r="E328" s="36">
        <v>2</v>
      </c>
      <c r="F328" s="36">
        <v>1.90</v>
      </c>
      <c r="G328" s="64">
        <v>2</v>
      </c>
      <c r="H328" s="64"/>
    </row>
    <row r="329" spans="1:6" ht="15">
      <c r="A329" s="36" t="s">
        <v>402</v>
      </c>
      <c r="B329" s="36" t="s">
        <v>258</v>
      </c>
      <c r="C329" s="36">
        <v>4</v>
      </c>
      <c r="E329" s="36">
        <v>2</v>
      </c>
      <c r="F329" s="36">
        <v>1.90</v>
      </c>
    </row>
    <row r="330" spans="1:6" ht="15">
      <c r="A330" s="36" t="s">
        <v>402</v>
      </c>
      <c r="B330" s="36" t="s">
        <v>259</v>
      </c>
      <c r="C330" s="36">
        <v>4</v>
      </c>
      <c r="E330" s="36">
        <v>1</v>
      </c>
      <c r="F330" s="36">
        <v>0.89999999999999991</v>
      </c>
    </row>
    <row r="331" spans="1:6" ht="15">
      <c r="A331" s="36" t="s">
        <v>402</v>
      </c>
      <c r="B331" s="36" t="s">
        <v>260</v>
      </c>
      <c r="C331" s="36">
        <v>5</v>
      </c>
      <c r="E331" s="36">
        <v>1</v>
      </c>
      <c r="F331" s="36">
        <v>0.89999999999999991</v>
      </c>
    </row>
    <row r="332" spans="1:6" ht="15">
      <c r="A332" s="36" t="s">
        <v>402</v>
      </c>
      <c r="B332" s="36" t="s">
        <v>261</v>
      </c>
      <c r="C332" s="36">
        <v>3</v>
      </c>
      <c r="E332" s="36">
        <v>4</v>
      </c>
      <c r="F332" s="36">
        <v>3.90</v>
      </c>
    </row>
    <row r="333" spans="1:6" ht="15">
      <c r="A333" s="36" t="s">
        <v>402</v>
      </c>
      <c r="B333" s="36" t="s">
        <v>262</v>
      </c>
      <c r="C333" s="36">
        <v>6</v>
      </c>
      <c r="E333" s="36">
        <v>0</v>
      </c>
      <c r="F333" s="36">
        <v>0</v>
      </c>
    </row>
    <row r="334" spans="1:6" ht="15">
      <c r="A334" s="36" t="s">
        <v>402</v>
      </c>
      <c r="B334" s="36" t="s">
        <v>263</v>
      </c>
      <c r="C334" s="36">
        <v>4</v>
      </c>
      <c r="E334" s="36">
        <v>3</v>
      </c>
      <c r="F334" s="36">
        <v>2.90</v>
      </c>
    </row>
    <row r="335" spans="1:6" ht="15">
      <c r="A335" s="36" t="s">
        <v>402</v>
      </c>
      <c r="B335" s="36" t="s">
        <v>264</v>
      </c>
      <c r="C335" s="36">
        <v>5.50</v>
      </c>
      <c r="E335" s="36">
        <v>0.50</v>
      </c>
      <c r="F335" s="36">
        <v>0.39999999999999991</v>
      </c>
    </row>
    <row r="336" spans="1:6" ht="15">
      <c r="A336" s="36" t="s">
        <v>402</v>
      </c>
      <c r="B336" s="36" t="s">
        <v>274</v>
      </c>
      <c r="C336" s="36">
        <v>2</v>
      </c>
      <c r="E336" s="36">
        <v>0</v>
      </c>
      <c r="F336" s="36">
        <v>0</v>
      </c>
    </row>
    <row r="337" spans="1:6" ht="15">
      <c r="A337" s="36" t="s">
        <v>403</v>
      </c>
      <c r="B337" s="36" t="s">
        <v>426</v>
      </c>
      <c r="C337" s="36">
        <v>9</v>
      </c>
      <c r="F337" s="36">
        <v>-2</v>
      </c>
    </row>
    <row r="338" spans="1:6" ht="15">
      <c r="A338" s="36" t="s">
        <v>403</v>
      </c>
      <c r="B338" s="36" t="s">
        <v>427</v>
      </c>
      <c r="C338" s="36">
        <v>8</v>
      </c>
      <c r="F338" s="36">
        <v>-2</v>
      </c>
    </row>
    <row r="339" spans="1:6" ht="15">
      <c r="A339" s="36" t="s">
        <v>403</v>
      </c>
      <c r="B339" s="36" t="s">
        <v>420</v>
      </c>
      <c r="C339" s="36">
        <v>4</v>
      </c>
      <c r="F339" s="36">
        <v>2.90</v>
      </c>
    </row>
    <row r="340" spans="1:6" ht="15">
      <c r="A340" s="36" t="s">
        <v>403</v>
      </c>
      <c r="B340" s="36" t="s">
        <v>418</v>
      </c>
      <c r="C340" s="36">
        <v>4</v>
      </c>
      <c r="F340" s="36">
        <v>1.90</v>
      </c>
    </row>
    <row r="341" spans="1:6" ht="15">
      <c r="A341" s="36" t="s">
        <v>403</v>
      </c>
      <c r="B341" s="36" t="s">
        <v>419</v>
      </c>
      <c r="C341" s="36">
        <v>4</v>
      </c>
      <c r="F341" s="36">
        <v>0.90</v>
      </c>
    </row>
    <row r="342" spans="1:6" ht="15">
      <c r="A342" s="36" t="s">
        <v>403</v>
      </c>
      <c r="B342" s="36" t="s">
        <v>417</v>
      </c>
      <c r="C342" s="36">
        <v>3</v>
      </c>
      <c r="F342" s="36">
        <v>3.90</v>
      </c>
    </row>
    <row r="343" spans="1:8" ht="15">
      <c r="A343" s="36" t="s">
        <v>403</v>
      </c>
      <c r="B343" s="36" t="s">
        <v>415</v>
      </c>
      <c r="C343" s="36">
        <v>3</v>
      </c>
      <c r="F343" s="36">
        <v>2.90</v>
      </c>
      <c r="G343" s="64"/>
      <c r="H343" s="64"/>
    </row>
    <row r="344" spans="1:8" ht="15">
      <c r="A344" s="36" t="s">
        <v>403</v>
      </c>
      <c r="B344" s="36" t="s">
        <v>416</v>
      </c>
      <c r="C344" s="36">
        <v>3</v>
      </c>
      <c r="F344" s="36">
        <v>1.90</v>
      </c>
      <c r="G344" s="64"/>
      <c r="H344" s="64"/>
    </row>
    <row r="345" spans="1:7" ht="15">
      <c r="A345" s="36" t="s">
        <v>403</v>
      </c>
      <c r="B345" s="36" t="s">
        <v>430</v>
      </c>
      <c r="C345" s="36">
        <v>7</v>
      </c>
      <c r="F345" s="36">
        <v>-2</v>
      </c>
      <c r="G345" s="36">
        <v>1</v>
      </c>
    </row>
    <row r="346" spans="1:7" ht="15">
      <c r="A346" s="36" t="s">
        <v>403</v>
      </c>
      <c r="B346" s="36" t="s">
        <v>428</v>
      </c>
      <c r="C346" s="36">
        <v>4</v>
      </c>
      <c r="F346" s="36">
        <v>0.90</v>
      </c>
      <c r="G346" s="36">
        <v>1</v>
      </c>
    </row>
    <row r="347" spans="1:7" ht="15">
      <c r="A347" s="36" t="s">
        <v>403</v>
      </c>
      <c r="B347" s="36" t="s">
        <v>429</v>
      </c>
      <c r="C347" s="36">
        <v>5.50</v>
      </c>
      <c r="F347" s="36">
        <v>-0.50</v>
      </c>
      <c r="G347" s="36">
        <v>1</v>
      </c>
    </row>
    <row r="348" spans="1:7" ht="15">
      <c r="A348" s="36" t="s">
        <v>403</v>
      </c>
      <c r="B348" s="36" t="s">
        <v>462</v>
      </c>
      <c r="C348" s="36">
        <v>7</v>
      </c>
      <c r="F348" s="36">
        <v>-2</v>
      </c>
      <c r="G348" s="36">
        <v>1</v>
      </c>
    </row>
    <row r="349" spans="1:7" ht="15">
      <c r="A349" s="36" t="s">
        <v>403</v>
      </c>
      <c r="B349" s="36" t="s">
        <v>460</v>
      </c>
      <c r="C349" s="36">
        <v>5.50</v>
      </c>
      <c r="F349" s="36">
        <v>-0.50</v>
      </c>
      <c r="G349" s="36">
        <v>1</v>
      </c>
    </row>
    <row r="350" spans="1:7" ht="15">
      <c r="A350" s="36" t="s">
        <v>403</v>
      </c>
      <c r="B350" s="36" t="s">
        <v>459</v>
      </c>
      <c r="C350" s="36">
        <v>4</v>
      </c>
      <c r="F350" s="36">
        <v>0.90</v>
      </c>
      <c r="G350" s="36">
        <v>1</v>
      </c>
    </row>
    <row r="351" spans="1:7" ht="15">
      <c r="A351" s="36" t="s">
        <v>403</v>
      </c>
      <c r="B351" s="36" t="s">
        <v>463</v>
      </c>
      <c r="C351" s="36">
        <v>5.50</v>
      </c>
      <c r="F351" s="36">
        <v>0.50</v>
      </c>
      <c r="G351" s="36">
        <v>1</v>
      </c>
    </row>
    <row r="352" spans="1:7" ht="15">
      <c r="A352" s="36" t="s">
        <v>403</v>
      </c>
      <c r="B352" s="36" t="s">
        <v>464</v>
      </c>
      <c r="C352" s="36">
        <v>4.50</v>
      </c>
      <c r="F352" s="36">
        <v>0.40</v>
      </c>
      <c r="G352" s="36">
        <v>1</v>
      </c>
    </row>
    <row r="353" spans="1:7" ht="15">
      <c r="A353" s="36" t="s">
        <v>403</v>
      </c>
      <c r="B353" s="36" t="s">
        <v>465</v>
      </c>
      <c r="C353" s="36">
        <v>6</v>
      </c>
      <c r="F353" s="36">
        <v>-1.1000000000000001</v>
      </c>
      <c r="G353" s="36">
        <v>1</v>
      </c>
    </row>
    <row r="354" spans="1:7" ht="15">
      <c r="A354" s="36" t="s">
        <v>403</v>
      </c>
      <c r="B354" s="36" t="s">
        <v>461</v>
      </c>
      <c r="C354" s="36">
        <v>5</v>
      </c>
      <c r="F354" s="36">
        <v>0</v>
      </c>
      <c r="G354" s="36">
        <v>1</v>
      </c>
    </row>
    <row r="355" spans="1:7" ht="15">
      <c r="A355" s="36" t="s">
        <v>403</v>
      </c>
      <c r="B355" s="36" t="s">
        <v>466</v>
      </c>
      <c r="C355" s="36">
        <v>6.50</v>
      </c>
      <c r="F355" s="36">
        <v>-1.50</v>
      </c>
      <c r="G355" s="36">
        <v>1</v>
      </c>
    </row>
    <row r="356" spans="1:8" ht="15">
      <c r="A356" s="36" t="s">
        <v>403</v>
      </c>
      <c r="B356" s="36" t="s">
        <v>390</v>
      </c>
      <c r="C356" s="36">
        <v>5</v>
      </c>
      <c r="E356" s="36">
        <v>0</v>
      </c>
      <c r="F356" s="64">
        <v>-2</v>
      </c>
      <c r="G356" s="64">
        <v>2</v>
      </c>
      <c r="H356" s="64"/>
    </row>
    <row r="357" spans="1:8" ht="15">
      <c r="A357" s="36" t="s">
        <v>403</v>
      </c>
      <c r="B357" s="36" t="s">
        <v>389</v>
      </c>
      <c r="C357" s="36">
        <v>4</v>
      </c>
      <c r="E357" s="36">
        <v>0</v>
      </c>
      <c r="F357" s="64">
        <v>-2</v>
      </c>
      <c r="G357" s="64">
        <v>1</v>
      </c>
      <c r="H357" s="64"/>
    </row>
    <row r="358" spans="1:8" ht="15">
      <c r="A358" s="36" t="s">
        <v>403</v>
      </c>
      <c r="B358" s="36" t="s">
        <v>423</v>
      </c>
      <c r="C358" s="36">
        <v>4</v>
      </c>
      <c r="E358" s="36">
        <v>3</v>
      </c>
      <c r="F358" s="36">
        <v>0.90</v>
      </c>
      <c r="G358" s="64">
        <v>2</v>
      </c>
      <c r="H358" s="64"/>
    </row>
    <row r="359" spans="1:8" ht="15">
      <c r="A359" s="36" t="s">
        <v>403</v>
      </c>
      <c r="B359" s="36" t="s">
        <v>385</v>
      </c>
      <c r="C359" s="36">
        <v>5.50</v>
      </c>
      <c r="E359" s="36">
        <v>0.50</v>
      </c>
      <c r="F359" s="36">
        <v>0.40</v>
      </c>
      <c r="G359" s="64">
        <v>1</v>
      </c>
      <c r="H359" s="64"/>
    </row>
    <row r="360" spans="1:8" ht="15">
      <c r="A360" s="36" t="s">
        <v>403</v>
      </c>
      <c r="B360" s="36" t="s">
        <v>386</v>
      </c>
      <c r="C360" s="36">
        <v>4.50</v>
      </c>
      <c r="E360" s="36">
        <v>1.50</v>
      </c>
      <c r="F360" s="36">
        <v>0.40</v>
      </c>
      <c r="G360" s="64">
        <v>1</v>
      </c>
      <c r="H360" s="64"/>
    </row>
    <row r="361" spans="1:8" ht="15">
      <c r="A361" s="36" t="s">
        <v>403</v>
      </c>
      <c r="B361" s="36" t="s">
        <v>387</v>
      </c>
      <c r="C361" s="36">
        <v>6</v>
      </c>
      <c r="E361" s="36">
        <v>0</v>
      </c>
      <c r="F361" s="36">
        <v>-1.1000000000000001</v>
      </c>
      <c r="G361" s="64">
        <v>1</v>
      </c>
      <c r="H361" s="64"/>
    </row>
    <row r="362" spans="1:8" ht="15">
      <c r="A362" s="36" t="s">
        <v>403</v>
      </c>
      <c r="B362" s="36" t="s">
        <v>288</v>
      </c>
      <c r="C362" s="36">
        <v>3</v>
      </c>
      <c r="E362" s="36">
        <v>0</v>
      </c>
      <c r="F362" s="36">
        <v>1.90</v>
      </c>
      <c r="G362" s="64">
        <v>2</v>
      </c>
      <c r="H362" s="64"/>
    </row>
    <row r="363" spans="1:8" ht="15">
      <c r="A363" s="36" t="s">
        <v>403</v>
      </c>
      <c r="B363" s="36" t="s">
        <v>289</v>
      </c>
      <c r="C363" s="36">
        <v>4</v>
      </c>
      <c r="E363" s="36">
        <v>0</v>
      </c>
      <c r="F363" s="36">
        <v>0.90</v>
      </c>
      <c r="G363" s="64">
        <v>1</v>
      </c>
      <c r="H363" s="64"/>
    </row>
    <row r="364" spans="1:8" ht="15">
      <c r="A364" s="36" t="s">
        <v>403</v>
      </c>
      <c r="B364" s="36" t="s">
        <v>298</v>
      </c>
      <c r="C364" s="36">
        <v>4</v>
      </c>
      <c r="E364" s="36">
        <v>0</v>
      </c>
      <c r="F364" s="64">
        <v>-3</v>
      </c>
      <c r="G364" s="64">
        <v>2</v>
      </c>
      <c r="H364" s="64"/>
    </row>
    <row r="365" spans="1:6" ht="15">
      <c r="A365" s="36" t="s">
        <v>403</v>
      </c>
      <c r="B365" s="36" t="s">
        <v>439</v>
      </c>
      <c r="C365" s="36">
        <v>3</v>
      </c>
      <c r="F365" s="36">
        <v>6.70</v>
      </c>
    </row>
    <row r="366" spans="1:6" ht="15">
      <c r="A366" s="36" t="s">
        <v>403</v>
      </c>
      <c r="B366" s="36" t="s">
        <v>438</v>
      </c>
      <c r="C366" s="36">
        <v>3</v>
      </c>
      <c r="F366" s="36">
        <v>3.90</v>
      </c>
    </row>
    <row r="367" spans="1:6" ht="15">
      <c r="A367" s="36" t="s">
        <v>403</v>
      </c>
      <c r="B367" s="36" t="s">
        <v>440</v>
      </c>
      <c r="C367" s="36">
        <v>4</v>
      </c>
      <c r="F367" s="36">
        <v>2.90</v>
      </c>
    </row>
    <row r="368" spans="1:6" ht="15">
      <c r="A368" s="36" t="s">
        <v>403</v>
      </c>
      <c r="B368" s="36" t="s">
        <v>290</v>
      </c>
      <c r="C368" s="36">
        <v>4</v>
      </c>
      <c r="E368" s="36">
        <v>0</v>
      </c>
      <c r="F368" s="36">
        <v>6.70</v>
      </c>
    </row>
    <row r="369" spans="1:6" ht="15">
      <c r="A369" s="36" t="s">
        <v>403</v>
      </c>
      <c r="B369" s="36" t="s">
        <v>291</v>
      </c>
      <c r="C369" s="36">
        <v>5</v>
      </c>
      <c r="E369" s="36">
        <v>0</v>
      </c>
      <c r="F369" s="36">
        <v>5.90</v>
      </c>
    </row>
    <row r="370" spans="1:6" ht="15">
      <c r="A370" s="36" t="s">
        <v>403</v>
      </c>
      <c r="B370" s="36" t="s">
        <v>292</v>
      </c>
      <c r="C370" s="36">
        <v>7</v>
      </c>
      <c r="E370" s="36">
        <v>0</v>
      </c>
      <c r="F370" s="36">
        <v>-2</v>
      </c>
    </row>
    <row r="371" spans="1:6" ht="15">
      <c r="A371" s="36" t="s">
        <v>403</v>
      </c>
      <c r="B371" s="36" t="s">
        <v>293</v>
      </c>
      <c r="C371" s="36">
        <v>5</v>
      </c>
      <c r="E371" s="36">
        <v>0</v>
      </c>
      <c r="F371" s="36">
        <v>0</v>
      </c>
    </row>
    <row r="372" spans="1:6" ht="15">
      <c r="A372" s="36" t="s">
        <v>403</v>
      </c>
      <c r="B372" s="36" t="s">
        <v>294</v>
      </c>
      <c r="C372" s="36">
        <v>4</v>
      </c>
      <c r="E372" s="36">
        <v>0</v>
      </c>
      <c r="F372" s="36">
        <v>-1.1000000000000001</v>
      </c>
    </row>
    <row r="373" spans="1:8" ht="15">
      <c r="A373" s="36" t="s">
        <v>403</v>
      </c>
      <c r="B373" s="36" t="s">
        <v>410</v>
      </c>
      <c r="C373" s="36">
        <v>5</v>
      </c>
      <c r="F373" s="36">
        <v>1.90</v>
      </c>
      <c r="G373" s="64"/>
      <c r="H373" s="64"/>
    </row>
    <row r="374" spans="1:8" ht="15">
      <c r="A374" s="36" t="s">
        <v>403</v>
      </c>
      <c r="B374" s="36" t="s">
        <v>409</v>
      </c>
      <c r="C374" s="36">
        <v>6</v>
      </c>
      <c r="F374" s="36">
        <v>0</v>
      </c>
      <c r="G374" s="64"/>
      <c r="H374" s="64"/>
    </row>
    <row r="375" spans="1:6" ht="15">
      <c r="A375" s="36" t="s">
        <v>403</v>
      </c>
      <c r="B375" s="36" t="s">
        <v>295</v>
      </c>
      <c r="C375" s="36">
        <v>2</v>
      </c>
      <c r="E375" s="36">
        <v>0</v>
      </c>
      <c r="F375" s="36">
        <v>4.80</v>
      </c>
    </row>
    <row r="376" spans="1:6" ht="15">
      <c r="A376" s="36" t="s">
        <v>403</v>
      </c>
      <c r="B376" s="36" t="s">
        <v>454</v>
      </c>
      <c r="C376" s="36">
        <v>3.50</v>
      </c>
      <c r="F376" s="36">
        <v>3.50</v>
      </c>
    </row>
    <row r="377" spans="1:6" ht="15">
      <c r="A377" s="36" t="s">
        <v>403</v>
      </c>
      <c r="B377" s="36" t="s">
        <v>457</v>
      </c>
      <c r="C377" s="36">
        <v>4.50</v>
      </c>
      <c r="F377" s="36">
        <v>3.50</v>
      </c>
    </row>
    <row r="378" spans="1:6" ht="15">
      <c r="A378" s="36" t="s">
        <v>403</v>
      </c>
      <c r="B378" s="36" t="s">
        <v>453</v>
      </c>
      <c r="C378" s="36">
        <v>3.50</v>
      </c>
      <c r="F378" s="36">
        <v>3.40</v>
      </c>
    </row>
    <row r="379" spans="1:6" ht="15">
      <c r="A379" s="36" t="s">
        <v>403</v>
      </c>
      <c r="B379" s="36" t="s">
        <v>456</v>
      </c>
      <c r="C379" s="36">
        <v>4.50</v>
      </c>
      <c r="F379" s="36">
        <v>2.50</v>
      </c>
    </row>
    <row r="380" spans="1:6" ht="15">
      <c r="A380" s="36" t="s">
        <v>403</v>
      </c>
      <c r="B380" s="36" t="s">
        <v>452</v>
      </c>
      <c r="C380" s="36">
        <v>4.50</v>
      </c>
      <c r="F380" s="36">
        <v>1.40</v>
      </c>
    </row>
    <row r="381" spans="1:6" ht="15">
      <c r="A381" s="36" t="s">
        <v>403</v>
      </c>
      <c r="B381" s="36" t="s">
        <v>455</v>
      </c>
      <c r="C381" s="36">
        <v>6</v>
      </c>
      <c r="F381" s="36">
        <v>0</v>
      </c>
    </row>
    <row r="382" spans="1:6" ht="15">
      <c r="A382" s="36" t="s">
        <v>403</v>
      </c>
      <c r="B382" s="36" t="s">
        <v>388</v>
      </c>
      <c r="C382" s="36">
        <v>4</v>
      </c>
      <c r="E382" s="36">
        <v>3</v>
      </c>
      <c r="F382" s="36">
        <v>2.90</v>
      </c>
    </row>
    <row r="383" spans="1:6" ht="15">
      <c r="A383" s="36" t="s">
        <v>403</v>
      </c>
      <c r="B383" s="36" t="s">
        <v>434</v>
      </c>
      <c r="C383" s="36">
        <v>4</v>
      </c>
      <c r="F383" s="36">
        <v>2.90</v>
      </c>
    </row>
    <row r="384" spans="1:6" ht="15">
      <c r="A384" s="36" t="s">
        <v>403</v>
      </c>
      <c r="B384" s="36" t="s">
        <v>296</v>
      </c>
      <c r="C384" s="36">
        <v>3</v>
      </c>
      <c r="E384" s="36">
        <v>0</v>
      </c>
      <c r="F384" s="36">
        <v>3.90</v>
      </c>
    </row>
    <row r="385" spans="1:6" ht="15">
      <c r="A385" s="36" t="s">
        <v>403</v>
      </c>
      <c r="B385" s="36" t="s">
        <v>435</v>
      </c>
      <c r="C385" s="36">
        <v>5.50</v>
      </c>
      <c r="F385" s="36">
        <v>0.40</v>
      </c>
    </row>
    <row r="386" spans="1:6" ht="15">
      <c r="A386" s="36" t="s">
        <v>403</v>
      </c>
      <c r="B386" s="36" t="s">
        <v>297</v>
      </c>
      <c r="C386" s="36">
        <v>4</v>
      </c>
      <c r="E386" s="36">
        <v>0</v>
      </c>
      <c r="F386" s="36">
        <v>1.90</v>
      </c>
    </row>
    <row r="387" spans="1:8" ht="15">
      <c r="A387" s="36" t="s">
        <v>403</v>
      </c>
      <c r="B387" s="36" t="s">
        <v>406</v>
      </c>
      <c r="C387" s="36">
        <v>2</v>
      </c>
      <c r="E387" s="36">
        <v>0</v>
      </c>
      <c r="F387" s="36">
        <v>0</v>
      </c>
      <c r="G387" s="64"/>
      <c r="H387" s="64"/>
    </row>
    <row r="388" spans="1:8" ht="15">
      <c r="A388" s="36" t="s">
        <v>404</v>
      </c>
      <c r="B388" s="36" t="s">
        <v>411</v>
      </c>
      <c r="C388" s="36">
        <v>3</v>
      </c>
      <c r="F388" s="36">
        <v>2.90</v>
      </c>
      <c r="G388" s="64"/>
      <c r="H388" s="64"/>
    </row>
    <row r="389" spans="1:8" ht="15">
      <c r="A389" s="36" t="s">
        <v>404</v>
      </c>
      <c r="B389" s="36" t="s">
        <v>436</v>
      </c>
      <c r="C389" s="36">
        <v>4</v>
      </c>
      <c r="F389" s="36">
        <v>1.90</v>
      </c>
      <c r="G389" s="64"/>
      <c r="H389" s="64"/>
    </row>
    <row r="390" spans="1:8" ht="15">
      <c r="A390" s="36" t="s">
        <v>404</v>
      </c>
      <c r="B390" s="36" t="s">
        <v>412</v>
      </c>
      <c r="C390" s="36">
        <v>3</v>
      </c>
      <c r="F390" s="36">
        <v>1.90</v>
      </c>
      <c r="G390" s="64"/>
      <c r="H390" s="64"/>
    </row>
    <row r="391" spans="1:8" ht="15">
      <c r="A391" s="36" t="s">
        <v>404</v>
      </c>
      <c r="B391" s="36" t="s">
        <v>437</v>
      </c>
      <c r="C391" s="36">
        <v>4</v>
      </c>
      <c r="F391" s="36">
        <v>0.90</v>
      </c>
      <c r="G391" s="64"/>
      <c r="H391" s="64"/>
    </row>
    <row r="392" spans="1:6" ht="15">
      <c r="A392" s="36" t="s">
        <v>404</v>
      </c>
      <c r="B392" s="36" t="s">
        <v>425</v>
      </c>
      <c r="C392" s="36">
        <v>9</v>
      </c>
      <c r="F392" s="36">
        <v>-4</v>
      </c>
    </row>
    <row r="393" spans="1:6" ht="15">
      <c r="A393" s="36" t="s">
        <v>404</v>
      </c>
      <c r="B393" s="36" t="s">
        <v>424</v>
      </c>
      <c r="C393" s="36">
        <v>10</v>
      </c>
      <c r="F393" s="36">
        <v>-4</v>
      </c>
    </row>
    <row r="394" spans="1:7" ht="15">
      <c r="A394" s="36" t="s">
        <v>404</v>
      </c>
      <c r="B394" s="36" t="s">
        <v>433</v>
      </c>
      <c r="C394" s="36">
        <v>4</v>
      </c>
      <c r="F394" s="36">
        <v>0</v>
      </c>
      <c r="G394" s="36">
        <v>1</v>
      </c>
    </row>
    <row r="395" spans="1:7" ht="15">
      <c r="A395" s="36" t="s">
        <v>404</v>
      </c>
      <c r="B395" s="36" t="s">
        <v>432</v>
      </c>
      <c r="C395" s="36">
        <v>3</v>
      </c>
      <c r="F395" s="36">
        <v>0.90</v>
      </c>
      <c r="G395" s="36">
        <v>1</v>
      </c>
    </row>
    <row r="396" spans="1:6" ht="15">
      <c r="A396" s="36" t="s">
        <v>404</v>
      </c>
      <c r="B396" s="36" t="s">
        <v>441</v>
      </c>
      <c r="C396" s="36">
        <v>11.60</v>
      </c>
      <c r="E396" s="36">
        <v>0</v>
      </c>
      <c r="F396" s="36">
        <v>6.70</v>
      </c>
    </row>
    <row r="397" spans="1:6" ht="15">
      <c r="A397" s="36" t="s">
        <v>404</v>
      </c>
      <c r="B397" s="36" t="s">
        <v>442</v>
      </c>
      <c r="C397" s="36">
        <v>12.60</v>
      </c>
      <c r="E397" s="36">
        <v>0</v>
      </c>
      <c r="F397" s="36">
        <v>5.90</v>
      </c>
    </row>
    <row r="398" spans="1:6" ht="15">
      <c r="A398" s="36" t="s">
        <v>404</v>
      </c>
      <c r="B398" s="36" t="s">
        <v>443</v>
      </c>
      <c r="C398" s="36">
        <v>13.60</v>
      </c>
      <c r="E398" s="36">
        <v>0</v>
      </c>
      <c r="F398" s="36">
        <v>4.80</v>
      </c>
    </row>
    <row r="399" spans="1:6" ht="15">
      <c r="A399" s="36" t="s">
        <v>404</v>
      </c>
      <c r="B399" s="36" t="s">
        <v>422</v>
      </c>
      <c r="C399" s="36">
        <v>7</v>
      </c>
      <c r="F399" s="36">
        <v>0</v>
      </c>
    </row>
    <row r="400" spans="1:6" ht="15">
      <c r="A400" s="36" t="s">
        <v>404</v>
      </c>
      <c r="B400" s="36" t="s">
        <v>421</v>
      </c>
      <c r="C400" s="36">
        <v>8</v>
      </c>
      <c r="F400" s="36">
        <v>-2</v>
      </c>
    </row>
    <row r="401" spans="1:6" ht="15">
      <c r="A401" s="36" t="s">
        <v>404</v>
      </c>
      <c r="B401" s="36" t="s">
        <v>444</v>
      </c>
      <c r="C401" s="36">
        <v>3</v>
      </c>
      <c r="F401" s="36">
        <v>3.90</v>
      </c>
    </row>
    <row r="402" spans="1:6" ht="15">
      <c r="A402" s="36" t="s">
        <v>404</v>
      </c>
      <c r="B402" s="36" t="s">
        <v>445</v>
      </c>
      <c r="C402" s="36">
        <v>4</v>
      </c>
      <c r="F402" s="36">
        <v>2.90</v>
      </c>
    </row>
    <row r="403" spans="1:6" ht="15">
      <c r="A403" s="36" t="s">
        <v>404</v>
      </c>
      <c r="B403" s="36" t="s">
        <v>446</v>
      </c>
      <c r="C403" s="36">
        <v>4</v>
      </c>
      <c r="F403" s="36">
        <v>1.90</v>
      </c>
    </row>
    <row r="404" spans="1:6" ht="15">
      <c r="A404" s="36" t="s">
        <v>404</v>
      </c>
      <c r="B404" s="36" t="s">
        <v>447</v>
      </c>
      <c r="C404" s="36">
        <v>5.50</v>
      </c>
      <c r="F404" s="36">
        <v>0.40</v>
      </c>
    </row>
    <row r="405" spans="1:6" ht="15">
      <c r="A405" s="36" t="s">
        <v>404</v>
      </c>
      <c r="B405" s="36" t="s">
        <v>448</v>
      </c>
      <c r="C405" s="36">
        <v>3.50</v>
      </c>
      <c r="F405" s="36">
        <v>3.40</v>
      </c>
    </row>
    <row r="406" spans="1:6" ht="15">
      <c r="A406" s="36" t="s">
        <v>404</v>
      </c>
      <c r="B406" s="36" t="s">
        <v>449</v>
      </c>
      <c r="C406" s="36">
        <v>4.50</v>
      </c>
      <c r="F406" s="36">
        <v>2.50</v>
      </c>
    </row>
    <row r="407" spans="1:6" ht="15">
      <c r="A407" s="36" t="s">
        <v>404</v>
      </c>
      <c r="B407" s="36" t="s">
        <v>450</v>
      </c>
      <c r="C407" s="36">
        <v>4.50</v>
      </c>
      <c r="F407" s="36">
        <v>1.40</v>
      </c>
    </row>
    <row r="408" spans="1:6" ht="15">
      <c r="A408" s="36" t="s">
        <v>404</v>
      </c>
      <c r="B408" s="36" t="s">
        <v>451</v>
      </c>
      <c r="C408" s="36">
        <v>6</v>
      </c>
      <c r="F408" s="36">
        <v>0</v>
      </c>
    </row>
    <row r="409" spans="1:6" ht="15">
      <c r="A409" s="36" t="s">
        <v>404</v>
      </c>
      <c r="B409" s="36" t="s">
        <v>467</v>
      </c>
      <c r="C409" s="36">
        <v>10</v>
      </c>
      <c r="F409" s="36">
        <v>35</v>
      </c>
    </row>
    <row r="410" spans="1:6" ht="15">
      <c r="A410" s="36" t="s">
        <v>404</v>
      </c>
      <c r="B410" s="36" t="s">
        <v>468</v>
      </c>
      <c r="C410" s="36">
        <v>15</v>
      </c>
      <c r="F410" s="36">
        <v>30</v>
      </c>
    </row>
    <row r="411" spans="1:6" ht="15">
      <c r="A411" s="36" t="s">
        <v>404</v>
      </c>
      <c r="B411" s="36" t="s">
        <v>470</v>
      </c>
      <c r="C411" s="36">
        <v>7</v>
      </c>
      <c r="F411" s="36">
        <v>0</v>
      </c>
    </row>
    <row r="412" spans="1:6" ht="15">
      <c r="A412" s="36" t="s">
        <v>404</v>
      </c>
      <c r="B412" s="36" t="s">
        <v>469</v>
      </c>
      <c r="C412" s="36">
        <v>8</v>
      </c>
      <c r="F412" s="36">
        <v>-2</v>
      </c>
    </row>
    <row r="413" spans="1:6" ht="15">
      <c r="A413" s="36" t="s">
        <v>404</v>
      </c>
      <c r="B413" s="36" t="s">
        <v>458</v>
      </c>
      <c r="C413" s="36">
        <v>2</v>
      </c>
      <c r="E413" s="36">
        <v>0</v>
      </c>
      <c r="F413" s="36">
        <v>0</v>
      </c>
    </row>
  </sheetData>
  <autoFilter ref="A1:G413"/>
  <sortState ref="A2:G409">
    <sortCondition sortBy="value" ref="A2:A409"/>
    <sortCondition sortBy="value" ref="B2:B40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SIMULADOR</vt:lpstr>
      <vt:lpstr>Hoja2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Jahir Eduardo Farieta Ariza</dc:creator>
  <cp:keywords/>
  <dc:description/>
  <cp:lastModifiedBy>Jair Eduardo Farieta Ariza</cp:lastModifiedBy>
  <dcterms:created xsi:type="dcterms:W3CDTF">2017-12-19T15:11:45Z</dcterms:created>
  <dcterms:modified xsi:type="dcterms:W3CDTF">2023-03-30T15:58:13Z</dcterms:modified>
  <cp:category/>
</cp:coreProperties>
</file>